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4240" windowHeight="13740"/>
  </bookViews>
  <sheets>
    <sheet name="Co so du lieu" sheetId="1" r:id="rId1"/>
    <sheet name="Sheet2" sheetId="5" r:id="rId2"/>
  </sheets>
  <definedNames>
    <definedName name="_xlnm._FilterDatabase" localSheetId="0" hidden="1">'Co so du lieu'!$A$8:$P$318</definedName>
    <definedName name="_xlnm.Print_Area" localSheetId="0">'Co so du lieu'!$A$1:$P$318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9" i="1" l="1"/>
  <c r="H427" i="1"/>
  <c r="H426" i="1"/>
  <c r="H425" i="1"/>
  <c r="H424" i="1"/>
  <c r="H420" i="1"/>
  <c r="H416" i="1"/>
  <c r="H415" i="1"/>
  <c r="H413" i="1"/>
  <c r="H410" i="1"/>
  <c r="H407" i="1"/>
  <c r="H405" i="1"/>
  <c r="H404" i="1"/>
  <c r="H403" i="1"/>
  <c r="H401" i="1"/>
  <c r="H342" i="1"/>
  <c r="H337" i="1"/>
  <c r="H336" i="1"/>
  <c r="H330" i="1"/>
  <c r="H325" i="1"/>
  <c r="H323" i="1"/>
  <c r="H321" i="1"/>
  <c r="H317" i="1"/>
  <c r="H316" i="1"/>
  <c r="H312" i="1"/>
  <c r="H310" i="1"/>
  <c r="H240" i="1"/>
  <c r="H238" i="1"/>
  <c r="H236" i="1"/>
  <c r="H235" i="1"/>
  <c r="H234" i="1"/>
  <c r="H231" i="1"/>
  <c r="H230" i="1"/>
  <c r="H229" i="1"/>
  <c r="H227" i="1"/>
  <c r="H223" i="1"/>
  <c r="H222" i="1"/>
  <c r="H218" i="1"/>
  <c r="H217" i="1"/>
  <c r="H216" i="1"/>
  <c r="H215" i="1"/>
  <c r="H214" i="1"/>
  <c r="H213" i="1"/>
  <c r="H139" i="1"/>
  <c r="H138" i="1"/>
  <c r="H137" i="1"/>
  <c r="H135" i="1"/>
  <c r="H134" i="1"/>
  <c r="H133" i="1"/>
  <c r="H132" i="1"/>
  <c r="H129" i="1"/>
  <c r="H123" i="1"/>
  <c r="H122" i="1"/>
  <c r="H119" i="1"/>
  <c r="H117" i="1"/>
  <c r="H115" i="1"/>
  <c r="H105" i="1"/>
  <c r="H104" i="1"/>
  <c r="H101" i="1"/>
  <c r="H97" i="1"/>
  <c r="H95" i="1"/>
  <c r="H94" i="1"/>
  <c r="H93" i="1"/>
  <c r="H49" i="1"/>
  <c r="H44" i="1"/>
  <c r="H41" i="1"/>
  <c r="H39" i="1"/>
  <c r="H32" i="1"/>
  <c r="H29" i="1"/>
  <c r="H28" i="1"/>
  <c r="H27" i="1"/>
  <c r="H23" i="1"/>
  <c r="H22" i="1"/>
  <c r="H20" i="1"/>
  <c r="H18" i="1"/>
  <c r="H16" i="1"/>
  <c r="H15" i="1"/>
  <c r="H14" i="1"/>
  <c r="H13" i="1"/>
  <c r="H11" i="1"/>
  <c r="H10" i="1"/>
  <c r="I307" i="1" l="1"/>
  <c r="I306" i="1"/>
  <c r="I304" i="1"/>
  <c r="I303" i="1"/>
  <c r="I302" i="1"/>
  <c r="I297" i="1"/>
  <c r="I295" i="1"/>
  <c r="I293" i="1"/>
  <c r="I286" i="1"/>
  <c r="I284" i="1"/>
  <c r="I283" i="1"/>
  <c r="I282" i="1"/>
  <c r="I281" i="1"/>
  <c r="I280" i="1"/>
  <c r="I279" i="1"/>
  <c r="I278" i="1"/>
  <c r="I273" i="1"/>
  <c r="I271" i="1"/>
  <c r="I270" i="1"/>
  <c r="I267" i="1"/>
  <c r="I266" i="1"/>
  <c r="I264" i="1"/>
  <c r="I246" i="1"/>
  <c r="I245" i="1"/>
  <c r="I243" i="1"/>
  <c r="I241" i="1"/>
  <c r="I240" i="1"/>
  <c r="I142" i="1"/>
  <c r="I141" i="1"/>
  <c r="I139" i="1"/>
  <c r="I134" i="1"/>
  <c r="I133" i="1"/>
  <c r="I131" i="1"/>
  <c r="I130" i="1"/>
  <c r="I129" i="1"/>
  <c r="I125" i="1"/>
  <c r="I123" i="1"/>
  <c r="I122" i="1"/>
  <c r="I121" i="1"/>
  <c r="I117" i="1"/>
  <c r="I116" i="1"/>
  <c r="I115" i="1"/>
  <c r="I114" i="1"/>
  <c r="I113" i="1"/>
  <c r="I109" i="1"/>
  <c r="I108" i="1"/>
  <c r="I107" i="1"/>
  <c r="I106" i="1"/>
  <c r="I100" i="1"/>
  <c r="I97" i="1"/>
  <c r="I96" i="1"/>
  <c r="I95" i="1"/>
  <c r="I94" i="1"/>
  <c r="I91" i="1"/>
  <c r="I90" i="1"/>
  <c r="I89" i="1"/>
  <c r="I87" i="1"/>
  <c r="I85" i="1"/>
  <c r="I83" i="1"/>
  <c r="I77" i="1"/>
  <c r="I75" i="1"/>
  <c r="I74" i="1"/>
  <c r="I30" i="1"/>
  <c r="I29" i="1"/>
  <c r="I26" i="1"/>
  <c r="I25" i="1"/>
  <c r="I23" i="1"/>
  <c r="I21" i="1"/>
  <c r="I20" i="1"/>
  <c r="I19" i="1"/>
  <c r="I18" i="1"/>
  <c r="I17" i="1"/>
  <c r="I15" i="1"/>
  <c r="I13" i="1"/>
  <c r="I12" i="1"/>
  <c r="I9" i="1"/>
</calcChain>
</file>

<file path=xl/sharedStrings.xml><?xml version="1.0" encoding="utf-8"?>
<sst xmlns="http://schemas.openxmlformats.org/spreadsheetml/2006/main" count="2134" uniqueCount="922">
  <si>
    <t>STT</t>
  </si>
  <si>
    <t>Mã hồ sơ</t>
  </si>
  <si>
    <t>Tên tổ chức, cá nhân</t>
  </si>
  <si>
    <t>Địa chỉ</t>
  </si>
  <si>
    <t>Tên hàng hóa</t>
  </si>
  <si>
    <t>Đơn vị tính</t>
  </si>
  <si>
    <t>Số lô</t>
  </si>
  <si>
    <t xml:space="preserve">     UBND THÀNH PHỐ HÀ NỘI</t>
  </si>
  <si>
    <t>SỞ KHOA HỌC VÀ CÔNG NGHỆ</t>
  </si>
  <si>
    <t xml:space="preserve">CƠ SỞ DỮ LIỆU </t>
  </si>
  <si>
    <t>Mã 1 cửa</t>
  </si>
  <si>
    <t>Cố định</t>
  </si>
  <si>
    <t xml:space="preserve"> Mã Hồ sơ</t>
  </si>
  <si>
    <t>2 dữ liệu bên trái</t>
  </si>
  <si>
    <t>4 dữ liệu bên phải</t>
  </si>
  <si>
    <t>Các tổ chức, cá nhân đăng ký và miễn giảm kiểm tra Nhà nước về chất lượng sản phẩm, hàng hóa nhóm 2 nhập khẩu</t>
  </si>
  <si>
    <t>139 đường Nguyễn Thái Học, phường Điện Biên, quận Ba Đình, Hà Nội</t>
  </si>
  <si>
    <t>Công ty TNHH Tajima Steel Việt Nam</t>
  </si>
  <si>
    <t>Lô CN6-1, KCN Thạch Thất - Quốc Oai, xã Phùng Xá, huyện Thạch Thất, Hà Nội</t>
  </si>
  <si>
    <t>Công ty TNHH Thương mại và Dịch vụ tổng hợp Vi Thiện Nhân</t>
  </si>
  <si>
    <t>Công ty cổ phần Casper SE</t>
  </si>
  <si>
    <t>Số 40, ngã tư Sơn Đồng, xã Sơn Đồng, huyện Hoài Đức, Hà Nội</t>
  </si>
  <si>
    <t>Công ty TNHH Volex Việt Nam</t>
  </si>
  <si>
    <t>Công ty TNHH Panasonic Appliances Việt Nam</t>
  </si>
  <si>
    <t>Lô B-6, KCN Thăng Long, xã Võng La, huyện Đông Anh, Hà Nội</t>
  </si>
  <si>
    <t>Lô M5B KCN Thăng Long, Võng La, Đông Anh, Hà Nội</t>
  </si>
  <si>
    <t>Công ty TNHH Hitachi Astemo Hà Nội</t>
  </si>
  <si>
    <t>Lô M-6, KCN Thăng Long, Xã Võng La, huyện Đông Anh, Hà Nội</t>
  </si>
  <si>
    <t>Công ty cổ phần vật tư thiết bị công trình Minh Đức</t>
  </si>
  <si>
    <t>Lô đất BT4C-5 và BT4C-6, đường Phúc Lợi, phường Phúc Lợi, quận Long Biên, Hà Nội</t>
  </si>
  <si>
    <t>Công ty TNHH Panasonic Việt Nam</t>
  </si>
  <si>
    <t>Lô J1-J2, KCN Thăng Long, xã Kim Chung, huyện Đông Anh, Hà Nội</t>
  </si>
  <si>
    <t>Công ty TNHH xuất nhập khẩu Kim Long</t>
  </si>
  <si>
    <t>Số nhà 35 phố Đông Tác, phường Kim Liên, quận Đống Đa, Hà Nội</t>
  </si>
  <si>
    <t>Dây điện</t>
  </si>
  <si>
    <t>Nồi cơm điện</t>
  </si>
  <si>
    <t>Thép cuộn không hợp kim</t>
  </si>
  <si>
    <t>Máy giặt</t>
  </si>
  <si>
    <t>Dây cáp điện</t>
  </si>
  <si>
    <t>Tủ lạnh</t>
  </si>
  <si>
    <t>Thép không gỉ</t>
  </si>
  <si>
    <t>Thép không hợp kim</t>
  </si>
  <si>
    <t>Thép hợp kim</t>
  </si>
  <si>
    <t>Thép cốt bê tông</t>
  </si>
  <si>
    <t>Điều hòa không khí</t>
  </si>
  <si>
    <t>Bếp điện từ</t>
  </si>
  <si>
    <t>Máy hút bụi</t>
  </si>
  <si>
    <t>Máy xay sinh tố</t>
  </si>
  <si>
    <t>Đèn led</t>
  </si>
  <si>
    <t>bộ</t>
  </si>
  <si>
    <t>chiếc</t>
  </si>
  <si>
    <t>kg</t>
  </si>
  <si>
    <t>Bộ</t>
  </si>
  <si>
    <t>Nồi chiên không dầu</t>
  </si>
  <si>
    <t>Công ty Cổ phần giải pháp ánh sáng ALIS LIGHTING</t>
  </si>
  <si>
    <t>Số 6C Lý Đạo Thành, phường Tràng Tiền, quận Hoàn Kiếm, Hà Nội</t>
  </si>
  <si>
    <t>Máy sấy tóc</t>
  </si>
  <si>
    <t>Công ty TNHH RAPIDO ASIA</t>
  </si>
  <si>
    <t>Đèn Led</t>
  </si>
  <si>
    <t>m</t>
  </si>
  <si>
    <t>Đèn LED</t>
  </si>
  <si>
    <t>Chiếc</t>
  </si>
  <si>
    <t>Công ty Cổ phần Bóng đèn phích nước Rạng Đông</t>
  </si>
  <si>
    <t>Số 87-89 phố Hạ Đình, phường Thanh Xuân Trung, quận Thanh Xuân, Hà Nội</t>
  </si>
  <si>
    <t>Công ty TNHH Việt Nam Leakless</t>
  </si>
  <si>
    <t>Lô 75, KCN Nội Bài, xã Quang Tiến, huyện Sóc Sơn, Hà Nội</t>
  </si>
  <si>
    <t>Công ty TNHH Makita Việt Nam</t>
  </si>
  <si>
    <t>Kho 4-5-6, Block 16, Đường số 3, KCN VSIP II, phường Hòa Phú, TP THủ Dầu 1, tỉnh Bình Dương</t>
  </si>
  <si>
    <t>Máy khoan cầm tay</t>
  </si>
  <si>
    <t>Lò vi sóng</t>
  </si>
  <si>
    <t>Nồi lẩu điện</t>
  </si>
  <si>
    <t>cái</t>
  </si>
  <si>
    <t>Thép ống hợp kim</t>
  </si>
  <si>
    <t>Bếp đôi điện từ</t>
  </si>
  <si>
    <t>Máy pha cà phê</t>
  </si>
  <si>
    <t>Thép cuộn hợp kim</t>
  </si>
  <si>
    <t>Bàn là điện</t>
  </si>
  <si>
    <t>Quạt điện</t>
  </si>
  <si>
    <t>Quạt trần</t>
  </si>
  <si>
    <t>Máy xay thịt</t>
  </si>
  <si>
    <t>Bóng đèn LED</t>
  </si>
  <si>
    <t>Số 26, ngách 638/46 đường Ngô Gia Tự, phường Đức Giang, quận Long Biên, Hà Nội</t>
  </si>
  <si>
    <t>Công ty cổ phần Bao bì kim loại Việt Nam</t>
  </si>
  <si>
    <t>Số 10, ngõ 2 Trần Quý Kiên, phường Dịch Vọng, quận Cầu Giấy, Hà Nội</t>
  </si>
  <si>
    <t>Bếp từ đôi</t>
  </si>
  <si>
    <t>Nồi áp suất</t>
  </si>
  <si>
    <t>Kg</t>
  </si>
  <si>
    <t>mét</t>
  </si>
  <si>
    <t>Nồi áp suất dùng điện</t>
  </si>
  <si>
    <t>Công ty cổ phần tập đoàn Mutosi</t>
  </si>
  <si>
    <t>Số 31 ngõ 83 đường Ngọc Hồi, TTXN Vận tải ô tô số 8, Hoàng Liệt, Hoàng Mai, Hà Nội</t>
  </si>
  <si>
    <t>Ấm đun nước</t>
  </si>
  <si>
    <t>Ấm đun nước dùng điện</t>
  </si>
  <si>
    <t>Lô J1-J2, Khu công nghiệp Thăng Long, Xã Thiên Lộc, Thành phố Hà Nội, Việt Nam</t>
  </si>
  <si>
    <t>Công ty TNHH Astemo Hà Nội</t>
  </si>
  <si>
    <t>Công ty TNHH thiết bị công trình ZQM</t>
  </si>
  <si>
    <t>Lô M-6, KCN Thăng Long, Xã Thiên Lộc, Hà Nội</t>
  </si>
  <si>
    <t>Lô J1-J2, Khu công nghiệp Thăng Long, Xã Thiên Lộc, Thành phố Hà Nội</t>
  </si>
  <si>
    <t>CÔNG TY CỔ PHẦN VẬT TƯ - THIẾT BỊ CÔNG TRÌNH MINH ĐỨC</t>
  </si>
  <si>
    <t>Lô đất BT4C-5 và BT4C-6, đường Phúc Lợi, Phường Phúc Lợi, Thành phố Hà Nội</t>
  </si>
  <si>
    <t>CÔNG TY CỔ PHẦN TẬP ĐOÀN SUNHOUSE</t>
  </si>
  <si>
    <t>CÔNG TY CỔ PHẦN TẬP ĐOÀN LORCA</t>
  </si>
  <si>
    <t>CÔNG TY CỔ PHẦN ĐIỆN TỬ BENNY VIỆT NAM</t>
  </si>
  <si>
    <t>Công ty TNHH Hanoi steel center</t>
  </si>
  <si>
    <t>CÔNG TY TNHH ĐIỀU HÒA KHÔNG KHÍ CARRIER VIỆT NAM</t>
  </si>
  <si>
    <t>Công ty CP Giải pháp Ánh sáng Alis lighting</t>
  </si>
  <si>
    <t>Công ty cổ phần CASPER SE</t>
  </si>
  <si>
    <t>CÔNG TY CỔ PHẦN QUỐC TẾ SAO VIỆT</t>
  </si>
  <si>
    <t>Cụm công nghiệp Hà Bình Phương, xã Hồng Vân, TP Hà Nội</t>
  </si>
  <si>
    <t>CÔNG TY CỔ PHẦN TẬP ĐOÀN MUTOSI</t>
  </si>
  <si>
    <t>Công ty TNHH Sản xuất phụ tùng Yamaha Motor Việt Nam</t>
  </si>
  <si>
    <t>CÔNG TY TNHH BPMC – VINA</t>
  </si>
  <si>
    <t>Số 5, Ngõ 45 Đồng Me, Phường Từ Liêm, Thành phố Hà Nội</t>
  </si>
  <si>
    <t>CÔNG TY TNHH CÔNG NGHỆ CX VIỆT NAM</t>
  </si>
  <si>
    <t>Công ty Cổ Phần Bao Bì Kim Loại Việt Nam</t>
  </si>
  <si>
    <t>Công ty TNHH Thương mại và Dịch vụ Tổng hợp Vi Thiện Nhân</t>
  </si>
  <si>
    <t>Số 8, Phố Mạc Thị Bưởi, Phường Vĩnh Tuy, Thành phố Hà Nội</t>
  </si>
  <si>
    <t>CÔNG TY TNHH RAPIDO ASIA</t>
  </si>
  <si>
    <t>Lô D, khu công nghiệp Đồng Văn II, Phường Đồng Văn, Tỉnh Ninh Bình, Việt Nam</t>
  </si>
  <si>
    <t>Lô B-6, Khu công nghiệp Thăng Long, XãThiên Lộc, Thành Phố Hà nội</t>
  </si>
  <si>
    <t>SỐ 139, PHỐ NGUYỄN THÁI HỌC, PHƯỜNG Ô CHỢ DỪA, THÀNH PHỐ HÀ NỘI, VIỆT NAM</t>
  </si>
  <si>
    <t>CÔNG TY CỔ PHẦN EU EXPERT</t>
  </si>
  <si>
    <t>Đồ chơi trẻ em</t>
  </si>
  <si>
    <t>Thép</t>
  </si>
  <si>
    <t>đèn LED</t>
  </si>
  <si>
    <t>thép hợp kim</t>
  </si>
  <si>
    <t>Máy hút bụi cầm tay</t>
  </si>
  <si>
    <t>Bàn là</t>
  </si>
  <si>
    <t>khối lượng/số lượng</t>
  </si>
  <si>
    <t>đèn led</t>
  </si>
  <si>
    <t>Lô 75, Khu Công nghiệp Nội Bài, Xã Sóc Sơn, Thành phố Hà Nội</t>
  </si>
  <si>
    <t>CÔNG TY CỔ PHẦN QUỐC TẾ SMART CHOICE</t>
  </si>
  <si>
    <t>Căn TT02 ngõ 536 Minh Khai - Phường Vĩnh Tuy</t>
  </si>
  <si>
    <t>Cái</t>
  </si>
  <si>
    <t>Bếp từ</t>
  </si>
  <si>
    <t>Công ty Cổ phần Iron Hammer</t>
  </si>
  <si>
    <t>CÔNG TY TNHH SENSHU ELECTRIC VIỆT NAM</t>
  </si>
  <si>
    <t xml:space="preserve">Công ty cổ phần Tập đoàn Sunhouse </t>
  </si>
  <si>
    <t>Công ty TNHH Hamagasu Việt Nam</t>
  </si>
  <si>
    <t>Lô 82, KCN Nội Bài, xã Mai Đình, huyện Dóc Sơn, Hà Nội</t>
  </si>
  <si>
    <t>thép không gỉ</t>
  </si>
  <si>
    <t xml:space="preserve">Công ty TNHH Hanoi Steel Center </t>
  </si>
  <si>
    <t>Công ty TNHH Kỹ thuật Kim loại LiHai</t>
  </si>
  <si>
    <t>Lô E38, KCN Quang Minh, Thị trấn Mê Linh, huyện Mê Linh, Hà Nội</t>
  </si>
  <si>
    <t>Lô M5B, KCN Thăng Long, xã Thiên Lộc, Hà Nội</t>
  </si>
  <si>
    <t>Công ty TNHH Xuất Nhập Khẩu Kim Long</t>
  </si>
  <si>
    <t>CÔNG TY CỔ PHẦN MAISON RETAIL MANAGEMENT INTERNATIONAL</t>
  </si>
  <si>
    <t>189-197 Dương Bá Trạc, Phường Chánh Hưng, TP.Hồ Chí Minh</t>
  </si>
  <si>
    <t>Công ty TNHH Điện tử Asti Hà Nội</t>
  </si>
  <si>
    <t>Công ty TNHH Thương mại Dịch vụ Xuất nhập khẩu EUS Việt Nam</t>
  </si>
  <si>
    <t>Công ty TNHH Thương mại máy tính Thiên Khánh</t>
  </si>
  <si>
    <t>Số nhà 17 ngách 1 Ngõ 31 Nguyễn Chí Thanh- Phường Giảng Võ</t>
  </si>
  <si>
    <t>Thép (trừ thép làm cốt bê tông)</t>
  </si>
  <si>
    <t>Công ty TNHH POMO Quốc Tế</t>
  </si>
  <si>
    <t>Số 25 ngõ 7 phố Hoàng Minh Đạo, Phường Bồ Đề, Thành phố Hà Nội, Việt Nam</t>
  </si>
  <si>
    <t>Thôn Bái Xuyên, Xã Đại Xuyên, TP Hà Nội, Việt Nam</t>
  </si>
  <si>
    <t>Lô M5B, Khu công nghiệp Thăng Long, xã Thiên Lộc, thành phố Hà Nội</t>
  </si>
  <si>
    <t>CÔNG TY CỔ PHẦN TẬP ĐOÀN PANDAHOME</t>
  </si>
  <si>
    <t>Số 11, ngách 10/25, Ngõ 896 đường Nguyễn Khoái, Phường Lĩnh Nam, TP Hà Nội</t>
  </si>
  <si>
    <t>Tầng 24 Khối B Tòa nhà Sông Đà, đường Phạm Hùng, phường Từ Liêm, Thành Phố Hà Nội, Việt Nam</t>
  </si>
  <si>
    <t>CÔNG TY TNHH MAASTRICHT VIỆT NAM</t>
  </si>
  <si>
    <t>Lô đất BT4C-5 và BT4C-6, đường Phúc Lợi, Phường Phúc Lợi, Quận Long Biên, Thành phố Hà Nội, Việt Nam</t>
  </si>
  <si>
    <t>Công ty TNHH Ferroli Asean</t>
  </si>
  <si>
    <t>Lô D, KCN Đồng Văn II, phường Đồng Văn, tỉnh Ninh Bình</t>
  </si>
  <si>
    <t>Bếp điện từ đơn</t>
  </si>
  <si>
    <t>Công ty TNHH Shensu Electric Việt Nam</t>
  </si>
  <si>
    <t>Công ty cổ phần Dụng cụ cơ khí xuất khẩu</t>
  </si>
  <si>
    <t>Lô 15A, KCN Quang Minh, thị trấn Quang Minh, huyện Mê Linh, Hà Nội</t>
  </si>
  <si>
    <t>Lô C-6, Khu công nghiệp Thăng Long, Xã Thiên Lộc, TP Hà Nội</t>
  </si>
  <si>
    <t>Máy làm nóng lạnh nước uống</t>
  </si>
  <si>
    <t>SỐ 139, PHỐ NGUYỄN THÁI HỌC, PHƯỜNG Ô CHỢ DỪA, THÀNH PHỐ HÀ NỘI</t>
  </si>
  <si>
    <t>Thép không gỉ dạng cuộn</t>
  </si>
  <si>
    <t>Que thép hợp kim</t>
  </si>
  <si>
    <t>CÔNG TY CỔ PHẦN THƯƠNG MẠI DỊCH VỤ HAI TỐT</t>
  </si>
  <si>
    <t>Số 10 ngõ 2 Trần Quý Kiên, Phường Cầu Giấy</t>
  </si>
  <si>
    <t>Máy là tóc</t>
  </si>
  <si>
    <t>Công ty TNHH HANWA SMC Steel Service Hà Nội</t>
  </si>
  <si>
    <t>KCN Quang Minh, thị trấn Quang Minh, huyện Mê Linh, Hà Nội</t>
  </si>
  <si>
    <t>Lẩu điện</t>
  </si>
  <si>
    <t>Máy điều hòa</t>
  </si>
  <si>
    <t>Phòng 1101, Tầng 11, tòa nhà Centre Point, 106 Nguyễn Văn Trỗi, Phường Phú Nhuận, Thành Phố Hồ Chí Minh</t>
  </si>
  <si>
    <t>Lò nướng bánh mỳ</t>
  </si>
  <si>
    <t>CÔNG TY CỔ PHẦN SIMIGO</t>
  </si>
  <si>
    <t>Lô M6, Khu công nghiệp Thăng Long, xã Thiên Lộc, TP Hà Nội, Việt Nam</t>
  </si>
  <si>
    <t>Chảo điện</t>
  </si>
  <si>
    <t>CÔNG TY CỔ PHẦN TEKO VIỆT NAM</t>
  </si>
  <si>
    <t>Cáp điện bọc nhựa</t>
  </si>
  <si>
    <t>Công ty cổ phần Landa Studio</t>
  </si>
  <si>
    <t>Số 75 Cổ Linh, Thạch Bàn, Long Biên, Hà Nội</t>
  </si>
  <si>
    <t>Điều hoà không khí</t>
  </si>
  <si>
    <t>Công ty TNHH Linh kiện điện tử Sei (Việt Nam)</t>
  </si>
  <si>
    <t>Công ty cổ phần Bizlink</t>
  </si>
  <si>
    <t>Tầng 2 tòa nhà VMT, số 1 ngõ 82 Duy Tân, phường Dịch Vọng Hậu, thành phố Hà Nội</t>
  </si>
  <si>
    <t>CÔNG TY TNHH HAFELE VIỆT NAM</t>
  </si>
  <si>
    <t>Số 9, Đường Đoàn Văn Bơ, phường Xóm Chiếu, Thành Phố Hồ Chí Minh</t>
  </si>
  <si>
    <t>(Từ 01/10/2025 đến 31/10/2025)</t>
  </si>
  <si>
    <t>QG2025185690</t>
  </si>
  <si>
    <t>Công ty cổ phần LUMI Vĩnh Phúc</t>
  </si>
  <si>
    <t>Khu công nghiệp Thăng Long Vĩnh Phúc, xã Bình Xuyên, tỉnh Phú Thọ</t>
  </si>
  <si>
    <t>QG2025186225</t>
  </si>
  <si>
    <t>QG2025186260</t>
  </si>
  <si>
    <t>QG2025186271</t>
  </si>
  <si>
    <t>QG2025186250</t>
  </si>
  <si>
    <t>QG2025186200</t>
  </si>
  <si>
    <t>QG2025186268</t>
  </si>
  <si>
    <t>QG2025186286</t>
  </si>
  <si>
    <t>Công ty cổ phần sản xuất và kinh doanh VIPEV</t>
  </si>
  <si>
    <t>Tầng 2, số 121D4 khu đô thị mới Đại Kim-Định Công, phường Định Công, thành phố Hà Nội</t>
  </si>
  <si>
    <t>QG2025186292</t>
  </si>
  <si>
    <t>Phích đun nước</t>
  </si>
  <si>
    <t>QG2025186238</t>
  </si>
  <si>
    <t>QG2025186153</t>
  </si>
  <si>
    <t>QG2025186338</t>
  </si>
  <si>
    <t>Công ty TNHH Dịch vụ và Thương mại Loha Kids</t>
  </si>
  <si>
    <t>Tầng L2, tòa nhà Mỹ Sơn, số 62 Nguyễn Huy Tưởng, phường Thanh Xuân, TP Hà Nội</t>
  </si>
  <si>
    <t>Máy hâm sữa, máy tiệt trùng</t>
  </si>
  <si>
    <t>QG2025186345</t>
  </si>
  <si>
    <t>QG2025186423</t>
  </si>
  <si>
    <t>Lô 15A, KCN Quang Minh, xã Quang Minh,TP Hà Nội</t>
  </si>
  <si>
    <t>QG2025186715</t>
  </si>
  <si>
    <t xml:space="preserve"> cái</t>
  </si>
  <si>
    <t>QG2025186136</t>
  </si>
  <si>
    <t>Công ty cổ phần công nghệ HDP Việt Nam</t>
  </si>
  <si>
    <t>Số 42, ngõ 221, phố Vĩnh Hưng, Phường Vĩnh Hưng, TP Hà Nội, Việt Nam</t>
  </si>
  <si>
    <t>Các thiết bị điện, điện tử</t>
  </si>
  <si>
    <t>QG2025186676</t>
  </si>
  <si>
    <t>QG2025186674</t>
  </si>
  <si>
    <t>QG2025186673</t>
  </si>
  <si>
    <t>QG2025186663</t>
  </si>
  <si>
    <t>QG2025186643</t>
  </si>
  <si>
    <t>QG2025186654</t>
  </si>
  <si>
    <t>Tầng 18, tòa nhà CEO Tower, HH2-1, khu đô thị Mễ Trì Hà, đường Phạm Hùng, phường Từ Liêm, Hà Nội</t>
  </si>
  <si>
    <t>QG2025186636</t>
  </si>
  <si>
    <t>QG2025186576</t>
  </si>
  <si>
    <t>QG2025186531</t>
  </si>
  <si>
    <t>139 đường Nguyễn Thái Học, phường Ô Chợ Dừa, Hà Nội</t>
  </si>
  <si>
    <t>QG2025186553</t>
  </si>
  <si>
    <t>QG2025186528</t>
  </si>
  <si>
    <t>QG2025186503</t>
  </si>
  <si>
    <t>QG2025186388</t>
  </si>
  <si>
    <t>CÔNG TY TNHH THIẾT BỊ CÔNG TRÌNH ZQM</t>
  </si>
  <si>
    <t>Số 26, ngách 638/46 đường Ngô Gia Tự, Phường Việt Hưng, Thành phố Hà Nội</t>
  </si>
  <si>
    <t>Thép làm cốt bê tông</t>
  </si>
  <si>
    <t>QG2025186493</t>
  </si>
  <si>
    <t>QG2025186469</t>
  </si>
  <si>
    <t>QG2025186492</t>
  </si>
  <si>
    <t>QG2025186470</t>
  </si>
  <si>
    <t>QG2025186475</t>
  </si>
  <si>
    <t>QG2025186474</t>
  </si>
  <si>
    <t>QG2025186464</t>
  </si>
  <si>
    <t>QG2025186472</t>
  </si>
  <si>
    <t>QG2025186449</t>
  </si>
  <si>
    <t>QG2025186460</t>
  </si>
  <si>
    <t>QG2025186366</t>
  </si>
  <si>
    <t>QG2025186312</t>
  </si>
  <si>
    <t>Tầng 24 Khối B Tòa nhà Sông Đà, đường Phạm Hùng, phường Từ Liêm, Thành Phố Hà Nội</t>
  </si>
  <si>
    <t>Dây cáp điện, cách điện và vỏ</t>
  </si>
  <si>
    <t>chỉ tiêu khác</t>
  </si>
  <si>
    <t>QG2025186821</t>
  </si>
  <si>
    <t>Lô B-6, KCN Thăng Long, xã Thiên Lộc, Hà Nội</t>
  </si>
  <si>
    <t>Thép tấm hợp kim</t>
  </si>
  <si>
    <t>QG2025186024</t>
  </si>
  <si>
    <t>Lô G1-G2, KCN Thăng Long, xã Thiên Lộc, Hà Nội</t>
  </si>
  <si>
    <t>QG2025186183</t>
  </si>
  <si>
    <t>CÔNG TY CỔ PHẦN MEDIAMART VIỆT NAM</t>
  </si>
  <si>
    <t>Số 29F Hai Bà Trưng, phường Cửa Nam, Hà Nội</t>
  </si>
  <si>
    <t>QG2025186806</t>
  </si>
  <si>
    <t>CÔNG TY TRÁCH NHIỆM HỮU HẠN KỸ THUẬT KTECH VIỆT NAM</t>
  </si>
  <si>
    <t>Lô E6-12, đường 19, Khu đô thị Hà Phong, xã Mê Linh, Hà Nội</t>
  </si>
  <si>
    <t>QG2025186848</t>
  </si>
  <si>
    <t>Căn TT02 ngõ 536 MInh Khai, phường Vĩnh Tuy, Hà Nội</t>
  </si>
  <si>
    <t>Nồi lẩu nướng</t>
  </si>
  <si>
    <t>QG2025186895</t>
  </si>
  <si>
    <t>QG2025186878</t>
  </si>
  <si>
    <t>Bếp nướng dùng điện</t>
  </si>
  <si>
    <t>QG2025186665</t>
  </si>
  <si>
    <t>Lô 37, KCN Quang Minh, xã Quang Minh, Hà Nội</t>
  </si>
  <si>
    <t>QG2025186896</t>
  </si>
  <si>
    <t>Lô đất BT4C-5 và BT4C-6, đường Phúc Lợi, phường Phúc Lợi, Hà Nội</t>
  </si>
  <si>
    <t>QG2025186836</t>
  </si>
  <si>
    <t>QG2025186741</t>
  </si>
  <si>
    <t>CÔNG TY TNHH CHUỖI CUNG ỨNG CÔNG NGHIỆP JINGDONG (VIỆT NAM)</t>
  </si>
  <si>
    <t>L15-01, Tòa nhà Century Tower, 
số 458 đường Minh Khai, phường 
Vĩnh Tuy, quận Hai Bà Trưng, Hà Nội</t>
  </si>
  <si>
    <t>Quạt thông gió</t>
  </si>
  <si>
    <t>QG2025186793</t>
  </si>
  <si>
    <t>QG2025186787</t>
  </si>
  <si>
    <t>QG2025186791</t>
  </si>
  <si>
    <t>Số nhà 09 ngõ 32 Cát Linh, phường Ô Chợ Dừa, Hà Nội</t>
  </si>
  <si>
    <t>QG2025186805</t>
  </si>
  <si>
    <t>QG2025186972</t>
  </si>
  <si>
    <t>Lô CN6-1, KCN Thạch Thất - Quốc Oai, xã Phùng Xá, Tp. Hà Nội</t>
  </si>
  <si>
    <t>QG2025186888</t>
  </si>
  <si>
    <t>Công ty TNHH NIMO Việt Nam</t>
  </si>
  <si>
    <t>Tầng 6, Tòa MD Complex, 68 phố Nguyễn Cơ Thạch, phường Từ Liêm, Tp. Hà Nội</t>
  </si>
  <si>
    <t>QG2025186950</t>
  </si>
  <si>
    <t>QG2025186954</t>
  </si>
  <si>
    <t>QG2025186785</t>
  </si>
  <si>
    <t>Công ty Cổ phần Phúc Thành Việt Nam</t>
  </si>
  <si>
    <t>Tầng 3, số 51, phố Lê Đại Hành, phường Hai Bà Trưng, Tp. Hà Nội</t>
  </si>
  <si>
    <t>QG2025186980</t>
  </si>
  <si>
    <t>CÔNG TY TNHH NHÀ NƯỚC MỘT THÀNH VIÊN THƯƠNG MẠI VÀ XUẤT NHẬP KHẨU VIETTEL</t>
  </si>
  <si>
    <t>Số 01 phố Giang Văn Minh, phường Giảng Võ, Tp. Hà Nội</t>
  </si>
  <si>
    <t>QG2025186977</t>
  </si>
  <si>
    <t>Tầng 24 Khối B Tòa nhà Sông Đà, đường Phạm Hùng, phường Từ Liêm, Tp. Hà Nội</t>
  </si>
  <si>
    <t>QG2025186667</t>
  </si>
  <si>
    <t>QG2025187091</t>
  </si>
  <si>
    <t>Công ty TNHH Hệ thống truyền tải và phân phối Toshiba</t>
  </si>
  <si>
    <t>Lô P-1 A, KCN Thăng Long, xã Võng La, huyện Đông Anh, Hà Nội</t>
  </si>
  <si>
    <t xml:space="preserve">Dây cáp điện </t>
  </si>
  <si>
    <t>QG2025186959</t>
  </si>
  <si>
    <t>QG2025187001</t>
  </si>
  <si>
    <t>QG2025186763</t>
  </si>
  <si>
    <t>QG2025187277</t>
  </si>
  <si>
    <t>QG2025187088</t>
  </si>
  <si>
    <t>Công ty cổ phần thương mại Jamer &amp; Partners</t>
  </si>
  <si>
    <t>Số 216-218 đường Nguyễn Trãi, phường Thượng Đình, quận Thanh Xuân, Hà Nội</t>
  </si>
  <si>
    <t>QG2025187257</t>
  </si>
  <si>
    <t>QG2025187208</t>
  </si>
  <si>
    <t>QG2025187206</t>
  </si>
  <si>
    <t>QG2025186803</t>
  </si>
  <si>
    <t>QG2025187202</t>
  </si>
  <si>
    <t>QG2025187319</t>
  </si>
  <si>
    <t>QG2025187332</t>
  </si>
  <si>
    <t>Số 8 Mạc Thị Bưởi, phường Vĩnh Tuy, quận Hai Bà Trưng, Hà Nội</t>
  </si>
  <si>
    <t>Nồi kho cá</t>
  </si>
  <si>
    <t>QG2025187025</t>
  </si>
  <si>
    <t>Công ty TNHH phát triển kỹ thuật và dịch vụ Quang Minh</t>
  </si>
  <si>
    <t>SLầu 19, P1901, TN Saigon Trade Center, 37 Tôn Đức Thắng, P.Sài Gòn, TP. HCM</t>
  </si>
  <si>
    <t>QG2025187471</t>
  </si>
  <si>
    <t>CÔNG TY TNHH MOLDPIA</t>
  </si>
  <si>
    <t>Lô số 29A, khu công nghiệp Quang Minh, xã Quang Minh, thành phố Hà Nội, Việt Nam</t>
  </si>
  <si>
    <t>QG2025187430</t>
  </si>
  <si>
    <t>QG2025187450</t>
  </si>
  <si>
    <t>CÔNG TY TNHH THƯƠNG MẠI KIM LOẠI DIỆU ĐẠT</t>
  </si>
  <si>
    <t>Lô 43D2, Khu công nghiệp Quang Minh, Xã Quang Minh, Thành phố Hà Nội, Việt Nam</t>
  </si>
  <si>
    <t>QG2025187473</t>
  </si>
  <si>
    <t>QG2025187565</t>
  </si>
  <si>
    <t>Lô D-5b, khu công nghiệp Thăng Long, Xã Thiên Lộc</t>
  </si>
  <si>
    <t>QG2025187568</t>
  </si>
  <si>
    <t>QG2025187613</t>
  </si>
  <si>
    <t>QG2025187632</t>
  </si>
  <si>
    <t>Số 9, Đường Đoàn Văn Bơ, phường Xóm Chiếu, Thành Phố Hồ Chí Minh, Việt Nam</t>
  </si>
  <si>
    <t>Lò nướng âm tủ</t>
  </si>
  <si>
    <t>QG2025187642</t>
  </si>
  <si>
    <t>QG2025187643</t>
  </si>
  <si>
    <t>QG2025187627</t>
  </si>
  <si>
    <t>QG2025187708</t>
  </si>
  <si>
    <t>QG2025187618</t>
  </si>
  <si>
    <t>QG2025187725</t>
  </si>
  <si>
    <t>QG2025187730</t>
  </si>
  <si>
    <t>Máy làm sữa hạt</t>
  </si>
  <si>
    <t>QG2025187795</t>
  </si>
  <si>
    <t>QG2025187756</t>
  </si>
  <si>
    <t>Bếp hồng ngoại/ Bếp điện từ</t>
  </si>
  <si>
    <t>QG2025187808</t>
  </si>
  <si>
    <t>QG2025187598</t>
  </si>
  <si>
    <t>QG2025187742</t>
  </si>
  <si>
    <t>QG2025187822</t>
  </si>
  <si>
    <t>QG2025187821</t>
  </si>
  <si>
    <t xml:space="preserve">Thép hợp kim </t>
  </si>
  <si>
    <t>QG2025187859</t>
  </si>
  <si>
    <t>QG2025187845</t>
  </si>
  <si>
    <t>Công ty TNHH TM Phú Ngọc PN</t>
  </si>
  <si>
    <t>Số 8, ngõ 20, đường Mỹ Đình, Từ Liêm, Hà Nội</t>
  </si>
  <si>
    <t>Máy lọc nước</t>
  </si>
  <si>
    <t>QG2025187854</t>
  </si>
  <si>
    <t>QG2025187898</t>
  </si>
  <si>
    <t>QG2025187991</t>
  </si>
  <si>
    <t>Công ty TNHH GSK Việt Nam</t>
  </si>
  <si>
    <t>Lô CNB5, KCN Phú Nghĩa, huyện Chương Mỹ, Hà Nội</t>
  </si>
  <si>
    <t>QG2025187966</t>
  </si>
  <si>
    <t>QG2025187973</t>
  </si>
  <si>
    <t>Công ty Cổ phần GOLDSUN Việt Nam</t>
  </si>
  <si>
    <t>Lô 7. Cụm công nghiệp tập trung vừa và nhỏ, phường Minh Khai, quận Bắc Từ Liêm, Hà Nội</t>
  </si>
  <si>
    <t>QG2025188021</t>
  </si>
  <si>
    <t>QG2025188038</t>
  </si>
  <si>
    <t>QG2025188077</t>
  </si>
  <si>
    <t>Thép tấm không gỉ</t>
  </si>
  <si>
    <t>QG2025188072</t>
  </si>
  <si>
    <t>QG2025188082</t>
  </si>
  <si>
    <t>QG2025188130</t>
  </si>
  <si>
    <t>QG2025188236</t>
  </si>
  <si>
    <t>Công ty cổ phần tập đoàn gia dụng Thái Lan</t>
  </si>
  <si>
    <t>Nhà số 15, Liền kề 12 Khu đô thị Văn Khê, Phường Hà Đông, Hà Nội</t>
  </si>
  <si>
    <t>QG2025188245</t>
  </si>
  <si>
    <t>Công ty TNHH Sản xuất và thương mại Thắng Nguyễn</t>
  </si>
  <si>
    <t>Số 6, ngõ 350 Ngô Gia Tự, phường Việt Hưng, Hà Nội</t>
  </si>
  <si>
    <t>`</t>
  </si>
  <si>
    <t>QG2025188178</t>
  </si>
  <si>
    <t>QG2025188312</t>
  </si>
  <si>
    <t>QG2025188239</t>
  </si>
  <si>
    <t>Liền kề 12AF, khu đô thị A10 Nam Trung Yên, phường Yên Hòa, Tp. Hà Nội</t>
  </si>
  <si>
    <t>QG2025188247</t>
  </si>
  <si>
    <t>QG2025188273</t>
  </si>
  <si>
    <t>QG2025188303</t>
  </si>
  <si>
    <t>QG2025188325</t>
  </si>
  <si>
    <t>QG2025188427</t>
  </si>
  <si>
    <t>Số 8, phố Mạc Thị Bưởi, phường Vĩnh Tuy, Tp. Hà Nội</t>
  </si>
  <si>
    <t>QG2025188201</t>
  </si>
  <si>
    <t>Số 6C Lý Đạo Thành, phường Hoàn Kiếm, Tp. Hà Nội</t>
  </si>
  <si>
    <t>Đèn Led cố định</t>
  </si>
  <si>
    <t>QG2025188484</t>
  </si>
  <si>
    <t>QG2025188295</t>
  </si>
  <si>
    <t>QG2025188488</t>
  </si>
  <si>
    <t>máy giặt</t>
  </si>
  <si>
    <t>QG2025188510</t>
  </si>
  <si>
    <t>QG2025188489</t>
  </si>
  <si>
    <t>Công ty TNHH DAIDO KOGYO Việt Nam</t>
  </si>
  <si>
    <t>phòng 302, tầng 3. tòa nhà HITC. số 239 Xuân Thủy, P.Dịch Vọng Hậu, Q.Cầu Giấy, TP.Hà Nội</t>
  </si>
  <si>
    <t>Thép thanh hợp kim</t>
  </si>
  <si>
    <t>QG2025188294</t>
  </si>
  <si>
    <t>QG2025188296</t>
  </si>
  <si>
    <t>QG2025187754</t>
  </si>
  <si>
    <t>QG2025188269</t>
  </si>
  <si>
    <t xml:space="preserve">Lò nướng </t>
  </si>
  <si>
    <t>QG2025188535</t>
  </si>
  <si>
    <t>Công ty TNHH Điện tử Meiko Việt Nam</t>
  </si>
  <si>
    <t>Lô CN9, KCN Thạch Thất-Quốc Oai, xã Tây Phương, TP Hà Nội</t>
  </si>
  <si>
    <t>QG2025188638</t>
  </si>
  <si>
    <t>Công ty cổ phần dụng cụ cơ khí xuất khẩu</t>
  </si>
  <si>
    <t>Lô 15A, KCN Quang Minh, xã Quang Minh, Thành phố Hà Nội</t>
  </si>
  <si>
    <t>Thép hk cán nguội</t>
  </si>
  <si>
    <t>QG2025188576</t>
  </si>
  <si>
    <t>Số 6 ngách 27, ngõ 100 phố Chợ Khâm Thiên, Phường Văn Miếu - Quốc Tử Giám, TP Hà Nội</t>
  </si>
  <si>
    <t>QG2025188597</t>
  </si>
  <si>
    <t>QG2025188608</t>
  </si>
  <si>
    <t>QG2025188451</t>
  </si>
  <si>
    <t>QG2025188665</t>
  </si>
  <si>
    <t>QG2025188710</t>
  </si>
  <si>
    <t>Thép tấm, không HK</t>
  </si>
  <si>
    <t>QG2025188514</t>
  </si>
  <si>
    <t>QG2025188698</t>
  </si>
  <si>
    <t>QG2025188721</t>
  </si>
  <si>
    <t>Chảo nướng điện</t>
  </si>
  <si>
    <t>QG2025188696</t>
  </si>
  <si>
    <t>QG2025188724</t>
  </si>
  <si>
    <t>QG2025188730</t>
  </si>
  <si>
    <t>QG2025188715</t>
  </si>
  <si>
    <t>QG2025188786</t>
  </si>
  <si>
    <t>CÔNG TY TNHH THƯƠNG MẠI VÀ DỊCH VỤ HÙNG TRANG HƯNG</t>
  </si>
  <si>
    <t>Số 15A, Ngõ 9, Đường Vương Thừa Vũ, Phường Phương Liệt, Thành phố Hà Nội</t>
  </si>
  <si>
    <t>QG2025188772</t>
  </si>
  <si>
    <t>QG2025188844</t>
  </si>
  <si>
    <t>QG2025188833</t>
  </si>
  <si>
    <t>Máy say thịt</t>
  </si>
  <si>
    <t>QG2025188836</t>
  </si>
  <si>
    <t>QG2025188838</t>
  </si>
  <si>
    <t>QG2025188851</t>
  </si>
  <si>
    <t>QG2025188863</t>
  </si>
  <si>
    <t>QG2025188883</t>
  </si>
  <si>
    <t>QG2025188839</t>
  </si>
  <si>
    <t>QG2025188912</t>
  </si>
  <si>
    <t>Công ty TNHH POP Mart VN</t>
  </si>
  <si>
    <t>Tầng 4, Tòa nhà Friendship, Số 31
 Đường Lê Duẩn, Phường Sài Gòn,
 TP Hồ Chí Minh</t>
  </si>
  <si>
    <t>QG2025188917</t>
  </si>
  <si>
    <t>Công ty TNHH Thép Đặc Biệt 
Hâm Thái</t>
  </si>
  <si>
    <t>Số nhà 34, ngõ 11, đường Yên Sở,
 Xã Dương Hòa, Thành phố Hà Nội</t>
  </si>
  <si>
    <t>Thép HK dạng thanh</t>
  </si>
  <si>
    <t>QG2025188890</t>
  </si>
  <si>
    <t>Công ty TNHH Quốc tế Power Fame Việt Nam</t>
  </si>
  <si>
    <t>LK 1-15, KĐT mới An Hưng, phường Tây Mỗ, tp Hà Nội</t>
  </si>
  <si>
    <t>QG2025188924</t>
  </si>
  <si>
    <t>Công ty TNHH Bell Wether Trading (Việt Nam)</t>
  </si>
  <si>
    <t>Tầng 3, Số 87-89 đường Khuất Duy Tiến, P. Nhân Chính, Thanh Xuân, Hà Nội</t>
  </si>
  <si>
    <t>QG2025188926</t>
  </si>
  <si>
    <t>QG2025188975</t>
  </si>
  <si>
    <t>QG2025188980</t>
  </si>
  <si>
    <t>QG2025188990</t>
  </si>
  <si>
    <t>CÔNG TY TNHH TỰ ĐỘNG HOÁ
 VÀ THIẾT BỊ CÔNG NGHIỆP 
VNB VIỆT NAM</t>
  </si>
  <si>
    <t>Số 11, LK5, Khu Đấu Giá Mậu 
Lương, Phường Kiến Hưng, 
Quận Hà Đông, HN</t>
  </si>
  <si>
    <t>Feet</t>
  </si>
  <si>
    <t>QG2025188992</t>
  </si>
  <si>
    <t>QG2025189030</t>
  </si>
  <si>
    <t>Lô G1-G2, KCN Thăng Long, xã Thiên Lộc, Tp. Hà Nội</t>
  </si>
  <si>
    <t>QG2025188822</t>
  </si>
  <si>
    <t>QG2025189164</t>
  </si>
  <si>
    <t>QG2025189151</t>
  </si>
  <si>
    <t>CÔNG TY TNHH TỰ ĐỘNG HOÁ VÀ THIẾT BỊ CÔNG NGHIỆP VNB VIỆT NAM</t>
  </si>
  <si>
    <t>Số 11, LK5, Khu Đấu Giá Mậu Lương, Phường Kiến Hưng, Quận Hà Đông</t>
  </si>
  <si>
    <t>cuộn</t>
  </si>
  <si>
    <t>QG2025189169</t>
  </si>
  <si>
    <t>Công Ty TNHH Lò Xo Yu Tien Việt Nam</t>
  </si>
  <si>
    <t>Xóm Ngoài, xã Thư Lâm, TP Hà Nội,</t>
  </si>
  <si>
    <t>Dây thép không gỉ</t>
  </si>
  <si>
    <t>QG2025189184</t>
  </si>
  <si>
    <t>QG2025189189</t>
  </si>
  <si>
    <t>QG2025189198</t>
  </si>
  <si>
    <t>Lô D, khu công nghiệp Đồng Văn II, Phường Đồng Văn</t>
  </si>
  <si>
    <t>Máy hút bui</t>
  </si>
  <si>
    <t>QG2025189334</t>
  </si>
  <si>
    <t>CÔNG TY TNHH CÔNG NGHIỆP CREDITUP VIỆT NAM</t>
  </si>
  <si>
    <t>LÔ 45A, KHU CÔNG NGHIỆP NỘI BÀI, XÃ SÓC SƠN</t>
  </si>
  <si>
    <t>QG2025189336</t>
  </si>
  <si>
    <t>Ố 139, PHỐ NGUYỄN THÁI HỌC, PHƯỜNG Ô CHỢ DỪA, THÀNH PHỐ HÀ NỘI</t>
  </si>
  <si>
    <t>QG2025189394</t>
  </si>
  <si>
    <t>Số 40, ngã tư Sơn Đồng, xã Sơn Đồng, thành phố Hà Nội</t>
  </si>
  <si>
    <t>QG2025189393</t>
  </si>
  <si>
    <t>QG2025189390</t>
  </si>
  <si>
    <t>Công ty TNHH ELEMATEC Việt Nam</t>
  </si>
  <si>
    <t>Phòng 505, Tầng 5, Tòa nhà V-Tower, Số 649 Kim Mã, Phường Giảng Võ, Thành phố Hà Nội,</t>
  </si>
  <si>
    <t>Mét</t>
  </si>
  <si>
    <t>QG2025189064</t>
  </si>
  <si>
    <t>131 Đường T6, phường Tây Thạnh, TP Hồ Chí Minh</t>
  </si>
  <si>
    <t>QG2025189410</t>
  </si>
  <si>
    <t>QG2025189434</t>
  </si>
  <si>
    <t>Căn TT02 ngõ 536 Minh Khai - Phường Vĩnh Tuy, TP. Hà Nội</t>
  </si>
  <si>
    <t>QG2025189432</t>
  </si>
  <si>
    <t>QG2025189563</t>
  </si>
  <si>
    <t>Số 17, ngách 1, ngõ 31 Nguyễn Chí Thanh, phường Giảng Võ, Tp. Hà Nội</t>
  </si>
  <si>
    <t>QG2025189537</t>
  </si>
  <si>
    <t>Cục lạnh và cục nóng điều hòa</t>
  </si>
  <si>
    <t>QG2025189566</t>
  </si>
  <si>
    <t>Lô M5B, KCN Thăng Long, xã Thiên Lộc, Tp. Hà Nội</t>
  </si>
  <si>
    <t>Thép cuôn không hợp kim</t>
  </si>
  <si>
    <t>QG2025189557</t>
  </si>
  <si>
    <t>Số 15, Liền kề 12 Khu đô thị Văn Khê, phường Hà Đông, Tp. Hà Nội</t>
  </si>
  <si>
    <t>Bếp điện</t>
  </si>
  <si>
    <t>QG2025189551</t>
  </si>
  <si>
    <t>QG2025189567</t>
  </si>
  <si>
    <t>Tầng 6, Tòa MD Complex, 68 Nguyễn Cơ Thạch, P. Từ Liêm, Tp. Hà Nội</t>
  </si>
  <si>
    <t>QG2025189595</t>
  </si>
  <si>
    <t>QG2025189552</t>
  </si>
  <si>
    <t>QG2025189486</t>
  </si>
  <si>
    <t>QG2025189671</t>
  </si>
  <si>
    <t>QG2025189645</t>
  </si>
  <si>
    <t>QG2025189609</t>
  </si>
  <si>
    <t>Lô B-6, KCN Thăng Long, xã Thiên Lộc, Tp. Hà Nội</t>
  </si>
  <si>
    <t>Thép tấm PCM</t>
  </si>
  <si>
    <t>QG2025189722</t>
  </si>
  <si>
    <t>Nhà 21, ngách 183/22 Hoàng Văn Thái, phường Khương Đình, quận Thanh Xuân, Tp. Hà Nội</t>
  </si>
  <si>
    <t>QG2025189755</t>
  </si>
  <si>
    <t>QG2025189771</t>
  </si>
  <si>
    <t>Lô J1-J2, KCN Thăng Long, xã Thiên Lộc, Tp. Hà Nội</t>
  </si>
  <si>
    <t>QG2025189779</t>
  </si>
  <si>
    <t>QG2025189772</t>
  </si>
  <si>
    <t>QG2025188895</t>
  </si>
  <si>
    <t>Lô M6, KCN Thăng Long, xã Thiên Lộc, Tp. Hà Nội</t>
  </si>
  <si>
    <t>QG2025189816</t>
  </si>
  <si>
    <t>QG2025189918</t>
  </si>
  <si>
    <t>QG2025189906</t>
  </si>
  <si>
    <t>QG2025189881</t>
  </si>
  <si>
    <t>QG2025190207</t>
  </si>
  <si>
    <t>QG2025190131</t>
  </si>
  <si>
    <t>QG2025190005</t>
  </si>
  <si>
    <t>QG2025190066</t>
  </si>
  <si>
    <t>Tầng 18, tòa nhà CEO Tower, HH2-1, khu đô thị Mễ Trì Hạ, đường Phạm Hùng, phường Từ Liêm, Thành phố Hà Nội, Việt Nam</t>
  </si>
  <si>
    <t>máy pha cà phê</t>
  </si>
  <si>
    <t>QG2025190028</t>
  </si>
  <si>
    <t>QG2025190008</t>
  </si>
  <si>
    <t>QG2025190022</t>
  </si>
  <si>
    <t>QG2025189975</t>
  </si>
  <si>
    <t>QG2025189978</t>
  </si>
  <si>
    <t>QG2025189940</t>
  </si>
  <si>
    <t>CÔNG TY TNHH MỘT THÀNH VIÊN HOÀNG LINH</t>
  </si>
  <si>
    <t>Số 10 ngách 189, Ngõ 82 Kim Mã, Phường Ngọc Hà, TP Hà Nội, Việt Nam</t>
  </si>
  <si>
    <t>QG2025190262</t>
  </si>
  <si>
    <t>Số 169 phố Vũ Hữu, Phường Thanh Xuân, Thành phố Hà Nội</t>
  </si>
  <si>
    <t>QG2025190218</t>
  </si>
  <si>
    <t>Tầng 18, tòa nhà CEO Tower, HH2-1, khu đô thị Mễ Trì Hạ, đường Phạm Hùng, phường Từ Liêm</t>
  </si>
  <si>
    <t>Máy nấu chậm</t>
  </si>
  <si>
    <t xml:space="preserve">	QG2025190254</t>
  </si>
  <si>
    <t>QG2025190266</t>
  </si>
  <si>
    <t>QG2025190188</t>
  </si>
  <si>
    <t>CÔNG TY TNHH CÔNG NGHIỆP TECHNO VIỆT NAM</t>
  </si>
  <si>
    <t>Tầng 5, số 84, phố Duy Tân, phường Cầu Giấy, Thành phố Hà Nội</t>
  </si>
  <si>
    <t xml:space="preserve">	QG2025190296</t>
  </si>
  <si>
    <t>Công ty TNHH Hanwa SMC Steel Service Hà Nội</t>
  </si>
  <si>
    <t>Lô số 47, khu công nghiệp Quang Minh, Xã Quang Minh, thành phố Hà Nội</t>
  </si>
  <si>
    <t xml:space="preserve">	QG2025190198</t>
  </si>
  <si>
    <t>QG2025190363</t>
  </si>
  <si>
    <t>QG2025190347</t>
  </si>
  <si>
    <t>Số nhà 09 ngõ 32 Cát Linh, phường Ô Chợ Dừa, thành phố Hà Nội</t>
  </si>
  <si>
    <t>QG2025190349</t>
  </si>
  <si>
    <t>QG2025190366</t>
  </si>
  <si>
    <t>Số 12 ngõ 26 Xuân Diệu, Phường Quảng An, Quận Tây Hồ, Thành phố Hà Nội</t>
  </si>
  <si>
    <t xml:space="preserve"> QG2025190422</t>
  </si>
  <si>
    <t>QG2025190396</t>
  </si>
  <si>
    <t>Công ty TNHH Higasket Plastics Việt Nam</t>
  </si>
  <si>
    <t>Lô 49G, KCN Quang Minh, xã Quang Minh, Thành Phố Hà Nội</t>
  </si>
  <si>
    <t>QG2025190442</t>
  </si>
  <si>
    <t>CÔNG TY TNHH DỊCH VỤ VÀ THƯƠNG MẠI HOLA KIDS</t>
  </si>
  <si>
    <t>Tầng L2, Tòa nhà Mỹ Sơn, Số 62 Nguyễn Huy Tưởng, Phường Thanh Xuân Trung, Quận Thanh Xuân, Thành phố Hà Nội</t>
  </si>
  <si>
    <t>Máy đun nước</t>
  </si>
  <si>
    <t>QG2025190267</t>
  </si>
  <si>
    <t>QG2025190768</t>
  </si>
  <si>
    <t>CÔNG TY CỔ PHẦN THIẾT BỊ CÔNG NGHIỆP HOÀNG NGỌC MINH</t>
  </si>
  <si>
    <t>B5-10, lotus 2 khu đô thị Vinhomes gardenia, Đường Hàm Nghi, P.Từ Liêm, Tp.Hà Nội</t>
  </si>
  <si>
    <t>QG2025190819</t>
  </si>
  <si>
    <t>Nồi kho cá, Ấm đun nước</t>
  </si>
  <si>
    <t>QG2025190701</t>
  </si>
  <si>
    <t>CÔNG TY TNHH MAI NAM</t>
  </si>
  <si>
    <t>Số 25, đường Âu Cơ, Phường Quảng An, Quận Tây Hồ, Thành phố Hà Nội</t>
  </si>
  <si>
    <t>QG2025190586</t>
  </si>
  <si>
    <t>QG2025190677</t>
  </si>
  <si>
    <t>QG2025190633</t>
  </si>
  <si>
    <t>Tủ đông</t>
  </si>
  <si>
    <t>QG2025190647</t>
  </si>
  <si>
    <t>QG2025190415</t>
  </si>
  <si>
    <t>Công ty TNHH Lixil Việt Nam</t>
  </si>
  <si>
    <t>Thôn Yên Bình, xã Dương Xá, huyện Gia Lâm, Hà Nội</t>
  </si>
  <si>
    <t>Bình nóng lạnh</t>
  </si>
  <si>
    <t>QG2025190561</t>
  </si>
  <si>
    <t>QG2025190619</t>
  </si>
  <si>
    <t>QG2025190496</t>
  </si>
  <si>
    <t>QG2025190617</t>
  </si>
  <si>
    <t>QG2025190631</t>
  </si>
  <si>
    <t>QG2025190607</t>
  </si>
  <si>
    <t>QG2025190627</t>
  </si>
  <si>
    <t>QG2025190606</t>
  </si>
  <si>
    <t>Bếp hông ngoại đơn</t>
  </si>
  <si>
    <t>QG2025190621</t>
  </si>
  <si>
    <t>QG2025190576</t>
  </si>
  <si>
    <t>QG2025190590</t>
  </si>
  <si>
    <t>Lô CN7, KCN Thạch Thất - Quốc Oai, xã Phùng Xá, huyện Thạch Thất, Hà Nội</t>
  </si>
  <si>
    <t>QG2025190567</t>
  </si>
  <si>
    <t>Công ty TNHH RAPIDO ASIAN</t>
  </si>
  <si>
    <t>Lô D, KCN Đồng Văn II, phường Bạch Thượng, thị xã Duy Tiên, tỉnh Hà Nam</t>
  </si>
  <si>
    <t>QG2025191147</t>
  </si>
  <si>
    <t>CÔNG TY TNHH TƯ VẤN VÀ XÂY LẮP ĐIỆN MAXWELL</t>
  </si>
  <si>
    <t>14-TM6-6, The Manor Central Park Nguyễn Xiển, Phường Định Công, TP Hà Nội, Việt Nam</t>
  </si>
  <si>
    <t>QG2025191183</t>
  </si>
  <si>
    <t>QG2025191161</t>
  </si>
  <si>
    <t>QG2025191107</t>
  </si>
  <si>
    <t>QG2025191096</t>
  </si>
  <si>
    <t>Lô G1-G2, Khu công nghiệp Thăng Long, Xã Thiên Lộc, Thành phố Hà Nội, Việt Nam</t>
  </si>
  <si>
    <t>QG2025191091</t>
  </si>
  <si>
    <t>bếp điện từ đơn</t>
  </si>
  <si>
    <t>QG2025191074</t>
  </si>
  <si>
    <t>ấm đun nước</t>
  </si>
  <si>
    <t>QG2025191053</t>
  </si>
  <si>
    <t>QG2025191045</t>
  </si>
  <si>
    <t>SỐ 139, PHỐ NGUYỄN THÁI HỌC, PHƯỜNG Ô CHỢ DỪA, THÀNH PHỐ HÀ NỘI, VIỆT NA</t>
  </si>
  <si>
    <t>QG2025191017</t>
  </si>
  <si>
    <t>QG2025191011</t>
  </si>
  <si>
    <t>bếp điện từ</t>
  </si>
  <si>
    <t>QG2025191032</t>
  </si>
  <si>
    <t>máy xay thit</t>
  </si>
  <si>
    <t>QG2025191031</t>
  </si>
  <si>
    <t>QG2025191030</t>
  </si>
  <si>
    <t>QG2025191028</t>
  </si>
  <si>
    <t>nồi áp suất</t>
  </si>
  <si>
    <t>QG2025190977</t>
  </si>
  <si>
    <t>QG2025190993</t>
  </si>
  <si>
    <t>QG2025190983</t>
  </si>
  <si>
    <t>QG2025190894</t>
  </si>
  <si>
    <t>Công ty cổ phần gia dụng Đại Phát</t>
  </si>
  <si>
    <t>Số 15 liền kề 12 khu đô thị mới Văn Khê, Phường Quận Hà Đông, Thành phố Hà Nội</t>
  </si>
  <si>
    <t>QG2025190953</t>
  </si>
  <si>
    <t>bình thủy điện</t>
  </si>
  <si>
    <t>QG2025190931</t>
  </si>
  <si>
    <t>QG2025191424</t>
  </si>
  <si>
    <t>Công ty TNHH Nimo Việt Nam</t>
  </si>
  <si>
    <t>Số 368 đường Nguyễn Trãi, Phường Trung Văn, Quận Nam Từ Liêm,Hà Nội</t>
  </si>
  <si>
    <t>Xe đẩy đồ</t>
  </si>
  <si>
    <t>QG2025191391</t>
  </si>
  <si>
    <t>QG2025191390</t>
  </si>
  <si>
    <t>QG2025191420</t>
  </si>
  <si>
    <t>QG2025191419</t>
  </si>
  <si>
    <t>QG2025191417</t>
  </si>
  <si>
    <t>QG2025191416</t>
  </si>
  <si>
    <t>QG2025191411</t>
  </si>
  <si>
    <t>QG2025191385</t>
  </si>
  <si>
    <t>QG2025191400</t>
  </si>
  <si>
    <t>Công ty TNHH BELLWETHER TRADING (VIỆT NAM)</t>
  </si>
  <si>
    <t>Tầng 9, Tòa nhà 3D Center, số 03 phố Duy Tân, Phường Cầu Giấy</t>
  </si>
  <si>
    <t>QG2025191346</t>
  </si>
  <si>
    <t>QG2025191378</t>
  </si>
  <si>
    <t>Tủ bảo quản</t>
  </si>
  <si>
    <t>QG2025191180</t>
  </si>
  <si>
    <t xml:space="preserve">Thép tấm </t>
  </si>
  <si>
    <t>QG2025191362</t>
  </si>
  <si>
    <t>QG2025191340</t>
  </si>
  <si>
    <t>QG2025191331</t>
  </si>
  <si>
    <t>QG2025191310</t>
  </si>
  <si>
    <t>QG2025191264</t>
  </si>
  <si>
    <t>QG2025191275</t>
  </si>
  <si>
    <t xml:space="preserve">Công ty CP Tư vấn thiết bị Eastern Vision </t>
  </si>
  <si>
    <t>Số 38 lạc chính, phường Trúc Bạch, quận Ba Đình, Hà Nội</t>
  </si>
  <si>
    <t>Máy ép trái cây</t>
  </si>
  <si>
    <t>QG2025191254</t>
  </si>
  <si>
    <t>máy nước nóng, lạnh</t>
  </si>
  <si>
    <t>QG2025191262</t>
  </si>
  <si>
    <t>QG2025191246</t>
  </si>
  <si>
    <t>QG2025190903</t>
  </si>
  <si>
    <t>QG2025190888</t>
  </si>
  <si>
    <t>QG2025191081</t>
  </si>
  <si>
    <t>QG2025191443</t>
  </si>
  <si>
    <t>QG2025191501</t>
  </si>
  <si>
    <t>Công ty TNHH ánh sáng LV LUXURY</t>
  </si>
  <si>
    <t>41 Ngõ 255 Thanh Am, phường Việt Hưng, TP Hà Nội</t>
  </si>
  <si>
    <t>Đèn rọi</t>
  </si>
  <si>
    <t>QG2025191527</t>
  </si>
  <si>
    <t>Bình thuỷ điện</t>
  </si>
  <si>
    <t>QG2025191397</t>
  </si>
  <si>
    <t>QG2025191550</t>
  </si>
  <si>
    <t>QG2025191556</t>
  </si>
  <si>
    <t>QG2025191520</t>
  </si>
  <si>
    <t>QG2025191516</t>
  </si>
  <si>
    <t>QG2025191628</t>
  </si>
  <si>
    <t>QG2025191636</t>
  </si>
  <si>
    <t>QG2025191640</t>
  </si>
  <si>
    <t>QG2025191615</t>
  </si>
  <si>
    <t>QG2025191647</t>
  </si>
  <si>
    <t>QG2025191653</t>
  </si>
  <si>
    <t>QG2025191476</t>
  </si>
  <si>
    <t>Công ty CP MIKOSHIDO</t>
  </si>
  <si>
    <t>Số nhà 134 Nguyễn Hoàng Tôn, phường Phú Thượng, Hà Nội</t>
  </si>
  <si>
    <t>hộp</t>
  </si>
  <si>
    <t>QG2025191662</t>
  </si>
  <si>
    <t>QG2025191470</t>
  </si>
  <si>
    <t>Công ty TNHH Tâm Hợp</t>
  </si>
  <si>
    <t>Thôn Hoàng Dương, xã Mai Đình, huyện Sóc Sơn, Hà Nội</t>
  </si>
  <si>
    <t>QG2025191678</t>
  </si>
  <si>
    <t>Công ty TNHH TECHWAVES</t>
  </si>
  <si>
    <t>252 Lê Văn Sỹ, phường Tân Sơn Hoà, TP. Hồ Chí Minh</t>
  </si>
  <si>
    <t>Cáp điện</t>
  </si>
  <si>
    <t>QG2025191677</t>
  </si>
  <si>
    <t>Công ty CP Việt An</t>
  </si>
  <si>
    <t>CCN xã Đan Phượng, TP. Hà Nội</t>
  </si>
  <si>
    <t>QG2025191714</t>
  </si>
  <si>
    <t>QG2025191734</t>
  </si>
  <si>
    <t>QG2025191763</t>
  </si>
  <si>
    <t>QG2025191764</t>
  </si>
  <si>
    <t>Công ty cổ phần EU Expert</t>
  </si>
  <si>
    <t>Tầng 2, tòa nhà Detech, số 8 Tôn Thất Thuyết, phường Mỹ Đình 2, quận Nam Từ Liêm, Hà Nội</t>
  </si>
  <si>
    <t>QG2025191790</t>
  </si>
  <si>
    <t>Viện Nghiên Cứu Cơ Khí</t>
  </si>
  <si>
    <t>Số 4 Đường Phạm Văn Đồng - Phường Mai Dịch - Quận Cầu Giấy - Hà Nội - Việt Nam</t>
  </si>
  <si>
    <t>QG2025191810</t>
  </si>
  <si>
    <t>QG2025191812</t>
  </si>
  <si>
    <t>Công ty cổ phần Xuất nhập khẩu Hóa chất và Thiết bị Kim Ngưu</t>
  </si>
  <si>
    <t>số 85 phố Đức Giang, phường Việt Hưng, Thành phố Hà Nội</t>
  </si>
  <si>
    <t>QG2025191735</t>
  </si>
  <si>
    <t>QG2025191879</t>
  </si>
  <si>
    <t>QG2025191905</t>
  </si>
  <si>
    <t>QG2025190703</t>
  </si>
  <si>
    <t>QG2025191970</t>
  </si>
  <si>
    <t>Công ty Cp tập đoàn LORCA</t>
  </si>
  <si>
    <t>Thôn Bái Xuyên, xã Minh Tân, H. Phú Xuyên, TP Hà Nội</t>
  </si>
  <si>
    <t xml:space="preserve">Bếp từ đôi </t>
  </si>
  <si>
    <t>QG2025191969</t>
  </si>
  <si>
    <t>Công ty TNHH Đầu tư và Phát triển Lata</t>
  </si>
  <si>
    <t>Số nhà 63A, ngõ 12, phố Chính Kinh, phường Nhân Chính, quận Thanh Xuấn, Hà Nội</t>
  </si>
  <si>
    <t>QG2025191993</t>
  </si>
  <si>
    <t>QG2025192006</t>
  </si>
  <si>
    <t>QG2025192013</t>
  </si>
  <si>
    <t>QG2025192048</t>
  </si>
  <si>
    <t>QG2025192175</t>
  </si>
  <si>
    <t>KCN Quang Minh, xã Quang Minh, Hà Nội</t>
  </si>
  <si>
    <t>QG2025192194</t>
  </si>
  <si>
    <t>QG2025192215</t>
  </si>
  <si>
    <t>QG2025192218</t>
  </si>
  <si>
    <t>Công ty Cổ phần Quốc tế Sao Việt</t>
  </si>
  <si>
    <t>Cụm công nghiệp Hà Bình Phương, xã Vân Hồng, Hà Nội</t>
  </si>
  <si>
    <t>QG2025192188</t>
  </si>
  <si>
    <t>CÔNG TY CỔ PHẦN KINH 
DOANH QUỐC TẾ 
SIMBAGROUP VIỆT NAM</t>
  </si>
  <si>
    <t>Số 268 Tổ dân phố 3, Đường Mễ 
Trì Thượng, Phường Từ Liêm, 
Thành phố Hà Nội</t>
  </si>
  <si>
    <t>Bàn là hơi nước</t>
  </si>
  <si>
    <t>QG2025191966</t>
  </si>
  <si>
    <t>Công ty TNHH Daiichi Kinzoku Việt Nam</t>
  </si>
  <si>
    <t>Lô 29B, KCN Quang Minh, thị trấn Quang Minh, huyện Mê Linh, Hà Nội</t>
  </si>
  <si>
    <t>QG2025192272</t>
  </si>
  <si>
    <t>Công ty TNHH HAL Việt Nam</t>
  </si>
  <si>
    <t>KCN Thăng Long, xã Thiên Lộc, Hà Nội</t>
  </si>
  <si>
    <t>Thép hợp kim dạng thanh</t>
  </si>
  <si>
    <t>QG2025192283</t>
  </si>
  <si>
    <t>Tòa nhà Sông đà, đường Phạm Hùng, Từ Liêm, Hà nội</t>
  </si>
  <si>
    <t>QG2025192289</t>
  </si>
  <si>
    <t>Lô 15A, KCN Quang Minh, xã Quang Minh, Hà Nội</t>
  </si>
  <si>
    <t xml:space="preserve">	QG2025192714</t>
  </si>
  <si>
    <t>QG2025192742</t>
  </si>
  <si>
    <t>CÔNG TY TNHH THƯƠNG MẠI VÀ DỊCH VỤ SOUL VIỆT NAM</t>
  </si>
  <si>
    <t>Nhà số 6 Ngách 88/56 Đường La Nội, Phường Dương Nội, Thành phố Hà Nội</t>
  </si>
  <si>
    <t>Bình đun nước pha sữa di động</t>
  </si>
  <si>
    <t>QG2025192506</t>
  </si>
  <si>
    <t>Máy làm bánh mỳ tự động (có chức năng nướng)</t>
  </si>
  <si>
    <t>QG2025192649</t>
  </si>
  <si>
    <t>Cục nóng máy điều hòa không khí</t>
  </si>
  <si>
    <t>QG2025192826</t>
  </si>
  <si>
    <t>QG2025192662</t>
  </si>
  <si>
    <t>QG2025192844</t>
  </si>
  <si>
    <t>LÔ 45A, KHU CÔNG NGHIỆP NỘI BÀI, XÃ SÓC SƠN, THÀNH PHỐ HÀ NỘI</t>
  </si>
  <si>
    <t>Thép không hợp kim, dạng thanh</t>
  </si>
  <si>
    <t>QG2025192548</t>
  </si>
  <si>
    <t xml:space="preserve">	QG2025192408</t>
  </si>
  <si>
    <t xml:space="preserve">CÔNG TY CỔ PHẦN TẬP ĐOÀN SUNHOUSE </t>
  </si>
  <si>
    <t>G2025192832</t>
  </si>
  <si>
    <t xml:space="preserve">	Số 8, Phố Mạc Thị Bưởi, Phường Vĩnh Tuy, Thành phố Hà Nội</t>
  </si>
  <si>
    <t xml:space="preserve">	QG2025192831</t>
  </si>
  <si>
    <t xml:space="preserve">	CÔNG TY TNHH NHẬP KHẨU PHÚ THÁI MOBILITY</t>
  </si>
  <si>
    <t>Số 192/19 phố Thái Thịnh, Phường Đống Đa, Thành phố Hà Nội</t>
  </si>
  <si>
    <t>Xe mô hình Defender 02</t>
  </si>
  <si>
    <t>QG2025192839</t>
  </si>
  <si>
    <t xml:space="preserve">	QG2025192864</t>
  </si>
  <si>
    <t>QG2025192910</t>
  </si>
  <si>
    <t>Dàn nóng điều hòa không khí</t>
  </si>
  <si>
    <t xml:space="preserve">	QG2025192428</t>
  </si>
  <si>
    <t>CÔNG TY TNHH KỸ THUẬT KIM LOẠI LIHAI</t>
  </si>
  <si>
    <t>Lô 38E, Khu công nghiệp Quang Minh, Xã Quang Minh, TP Hà Nội</t>
  </si>
  <si>
    <t xml:space="preserve">	QG2025190772</t>
  </si>
  <si>
    <t>Số 31, Ngõ 83 Đường Ngọc Hồi, TTXN Vận tải ô tô số 8, Phường Yên Sở, Thành phố Hà Nội</t>
  </si>
  <si>
    <t xml:space="preserve">	QG2025192421</t>
  </si>
  <si>
    <t>Máy tiệt trùng, hâm sữa, ấm đun nước</t>
  </si>
  <si>
    <t>QG2025192603</t>
  </si>
  <si>
    <t>QG2025192781</t>
  </si>
  <si>
    <t>Lô G1-G2, Khu công nghiệp Thăng Long, xã Thiên Lộc, thành phố Hà Nội</t>
  </si>
  <si>
    <t>QG2025192438</t>
  </si>
  <si>
    <t>Công Ty Cổ Phần Hateco Logistics</t>
  </si>
  <si>
    <t>KCN Sài Đồng B, phường Thạch Bàn, quận Long Biên, Tp. Hà Nội</t>
  </si>
  <si>
    <t>Tủ mát, tủ đông</t>
  </si>
  <si>
    <t>QG2025192610</t>
  </si>
  <si>
    <t>QG2025192974</t>
  </si>
  <si>
    <t>Công ty TNHH Kitz Corporation Việt Nam</t>
  </si>
  <si>
    <t>Lô số A-1, KCN Thăng Long Vĩnh Phúc, xã Bình Xuyên, Phú Thọ</t>
  </si>
  <si>
    <t>QG2025192405</t>
  </si>
  <si>
    <t>QG2025191309</t>
  </si>
  <si>
    <t>Công ty Cổ phần Tập đoàn Mutosi</t>
  </si>
  <si>
    <t>Số 31, ngõ 83 đường Ngọc Hồi, TTXN Vân tải ô tô số 8, phường Yên Sở, Tp. Hà Nội</t>
  </si>
  <si>
    <t>QG2025193000</t>
  </si>
  <si>
    <t>Công ty TNHH Kỹ thuật Ktech Việt Nam</t>
  </si>
  <si>
    <t>Lô E6-12 đường 19, Khu đô thị Hà Phong, xã Mê Linh, Tp. Hà Nội</t>
  </si>
  <si>
    <t>QG2025192993</t>
  </si>
  <si>
    <t>Máy xay thịt đa năng</t>
  </si>
  <si>
    <t>QG2025193021</t>
  </si>
  <si>
    <t>QG2025192833</t>
  </si>
  <si>
    <t>139 đường Nguyễn Thái Học, phường Ô Chợ Dừa, Tp. Hà Nội</t>
  </si>
  <si>
    <t>QG2025192990</t>
  </si>
  <si>
    <t>Lô J1-J2, Khu công nghiệp Thăng Long, xã Thiên Lộc, thành phố Hà Nội</t>
  </si>
  <si>
    <t>Lò nướng điện</t>
  </si>
  <si>
    <t>QG2025193051</t>
  </si>
  <si>
    <t>số 17 ngõ 174 Nguyễn Ngọc Nại, phường Phương Liệt, Tp. Hà Nội</t>
  </si>
  <si>
    <t>QG2025193070</t>
  </si>
  <si>
    <t>CÔNG TY CỔ PHẦN VẬT TƯ THIẾT BỊ LOTUS</t>
  </si>
  <si>
    <t>P616, Tầng 6, Tòa nhà Sky City Tower A, số 88 Láng Hạ, phường Láng, Tp. Hà Nội</t>
  </si>
  <si>
    <t>Tấm inox 304</t>
  </si>
  <si>
    <t>QG2025193087</t>
  </si>
  <si>
    <t>Nồi cơm điện tử</t>
  </si>
  <si>
    <t>QG2025193097</t>
  </si>
  <si>
    <t>QG2025193150</t>
  </si>
  <si>
    <t>Công Ty TNHH Green Universal Supply</t>
  </si>
  <si>
    <t>Số 01 Phan Đăng Lưu, phường Hòa Cương, Tp. Đà Nẵng</t>
  </si>
  <si>
    <t>Gấu bông phi công mặt trời</t>
  </si>
  <si>
    <t>QG2025193136</t>
  </si>
  <si>
    <t>QG2025193232</t>
  </si>
  <si>
    <t>CÔNG TY TNHH QUỐC TẾ DKE ( VIỆT NAM)</t>
  </si>
  <si>
    <t>Lô CN01-01A, KCN Cẩm Khê, xã Cẩm Khê, tỉnh Phú Thọ</t>
  </si>
  <si>
    <t>Tủ lạnh âm sâu</t>
  </si>
  <si>
    <t>QG2025193235</t>
  </si>
  <si>
    <t>Lô 43D2, KCN Quang Minh, xã Quang Minh, Tp. Hà Nội</t>
  </si>
  <si>
    <t>Thép thanh hình tròn hợp kim</t>
  </si>
  <si>
    <t>QG2025193240</t>
  </si>
  <si>
    <t>QG2025192814</t>
  </si>
  <si>
    <t>Lô 75, KCN Nội Bài, xã Sóc Sơn, Tp. Hà Nội</t>
  </si>
  <si>
    <t>QG2025192818</t>
  </si>
  <si>
    <t>QG2025193262</t>
  </si>
  <si>
    <t>Quạt đứng</t>
  </si>
  <si>
    <t>QG2025193238</t>
  </si>
  <si>
    <t>Ấm đun nước điện</t>
  </si>
  <si>
    <t>QG2025193265</t>
  </si>
  <si>
    <t>CÔNG TY TNHH RHYTHM VIỆT NAM (HÀ NỘI) – CHI NHÁNH NỘI BÀI</t>
  </si>
  <si>
    <t>Lô 69A1 và 69A2, KCN Nội Bài, xã Sóc Sơn, Tp. Hà Nội</t>
  </si>
  <si>
    <t>QG2025193252</t>
  </si>
  <si>
    <t>CÔNG TY TNHH ĐẦU TƯ PHÁT TRIỂN SẢN XUẤT HẠ LONG</t>
  </si>
  <si>
    <t>Tầng 1, Tòa nhà Green bay, đường Hoàng Quốc Việt, phường Hùng Thắng, Tp. Hạ Long, Quảng Ninh</t>
  </si>
  <si>
    <t>Gấu bông trang trí</t>
  </si>
  <si>
    <t>QG2025192449</t>
  </si>
  <si>
    <t>QG2025192424</t>
  </si>
  <si>
    <t>QG2025192795</t>
  </si>
  <si>
    <t>CÔNG TY CỔ PHẦN KINH DOANH QUỐC TẾ SIMBAGROUP VIỆT NAM</t>
  </si>
  <si>
    <t>Số 268 TDP 3, đường Mễ Trì Thượng, phường Từ Liêm, Tp. Hà Nội</t>
  </si>
  <si>
    <t>Dây nhảy</t>
  </si>
  <si>
    <t>QG2025192848</t>
  </si>
  <si>
    <t>8-TM2A-C4, khu đô thị Nam đường Vành đai 3, phường Định Công, Tp. Hà Nội</t>
  </si>
  <si>
    <t>Đèn điện LED</t>
  </si>
  <si>
    <t>QG2025193380</t>
  </si>
  <si>
    <t>Công Ty Cổ Phần Hà Yến</t>
  </si>
  <si>
    <t>Số 3, lô CN6, cụm CN tập trung vừa và nhỏ Từ Liêm, phường Xuân Phương, Tp. Hà Nội</t>
  </si>
  <si>
    <t>QG2025193680</t>
  </si>
  <si>
    <t>Số 25 ngõ 7 phố Hoàng Minh Đạo, Phường Bồ Đề, Thành phố Hà Nội</t>
  </si>
  <si>
    <t>QG2025193666</t>
  </si>
  <si>
    <t>Thảm đàn kết hợp xe tập đi đa năng</t>
  </si>
  <si>
    <t>QG2025193578</t>
  </si>
  <si>
    <t>QG2025193560</t>
  </si>
  <si>
    <t>Cục lạnh, cục nóng máy điều hòa</t>
  </si>
  <si>
    <t>QG2025192958</t>
  </si>
  <si>
    <t>Tấm</t>
  </si>
  <si>
    <t>QG2025193343</t>
  </si>
  <si>
    <t>Số 26, ngách 638/46 đường Ngô Gia Tự, Phường Việt Hưng, Thành phố Hà Nội, Việt Nam</t>
  </si>
  <si>
    <t>QG2025193460</t>
  </si>
  <si>
    <t>Máy nước nóng</t>
  </si>
  <si>
    <t>QG2025193456</t>
  </si>
  <si>
    <t>QG2025193453</t>
  </si>
  <si>
    <t>QG2025193452</t>
  </si>
  <si>
    <t>QG2025193451</t>
  </si>
  <si>
    <t>QG2025193466</t>
  </si>
  <si>
    <t>lò nướng dùng điện</t>
  </si>
  <si>
    <t>QG2025193376</t>
  </si>
  <si>
    <t>QG2025193377</t>
  </si>
  <si>
    <t>QG2025192442</t>
  </si>
  <si>
    <t>QG2025192443</t>
  </si>
  <si>
    <t>QG20251933593</t>
  </si>
  <si>
    <t>QG2025193780</t>
  </si>
  <si>
    <t>QG2025193832</t>
  </si>
  <si>
    <t>QG2025193744</t>
  </si>
  <si>
    <t>QG2025193838</t>
  </si>
  <si>
    <t xml:space="preserve">QG2025193768
</t>
  </si>
  <si>
    <t>CÔNG TY TNHH ĐÂU TƯ XÂY DỰNG VÀ KIẾN TRÚC KOOPER VIỆT NAM</t>
  </si>
  <si>
    <t>Số 8 phố Phương Liệt, Phường Phương Liệt, TP Hà Nội</t>
  </si>
  <si>
    <t>QG2025193830</t>
  </si>
  <si>
    <t>QG2025193906</t>
  </si>
  <si>
    <t>QG2025193706</t>
  </si>
  <si>
    <t>Điều khòa không khí</t>
  </si>
  <si>
    <t>QG2025193724</t>
  </si>
  <si>
    <t>QG2025193983</t>
  </si>
  <si>
    <t>QG2025193972</t>
  </si>
  <si>
    <t>CÔNG TY TNHH MITRA ADIPERKASA VIỆT NAM</t>
  </si>
  <si>
    <t>Tầng 4A, Tòa nhà Vincom Center, 72 Lê Thánh Tôn, Phường Sài Gòn, Thành phố Hồ Chí Minh</t>
  </si>
  <si>
    <t>QG2025193996</t>
  </si>
  <si>
    <t>QG2025193942</t>
  </si>
  <si>
    <t>CÔNG TY CỔ PHẦN THƯƠNG MẠI VÀ KỸ THUẬT M.D</t>
  </si>
  <si>
    <t>Tầng 3, Tòa nhà Bách Anh, Số 52 Phố Chùa Hà - Phường Quan Hoa - Quận Cầu Giấy</t>
  </si>
  <si>
    <t>QG2025193971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</si>
</sst>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.m"/>
    <numFmt numFmtId="165" formatCode="mm&quot;/&quot;yyyy"/>
  </numFmts>
  <fonts count="25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rgb="FF727272"/>
      <name val="Times New Roman"/>
      <family val="1"/>
    </font>
    <font>
      <sz val="11"/>
      <color rgb="FF727272"/>
      <name val="Arial"/>
      <family val="2"/>
    </font>
    <font>
      <b/>
      <sz val="11"/>
      <color rgb="FF727272"/>
      <name val="Arial"/>
      <family val="2"/>
    </font>
    <font>
      <sz val="12"/>
      <color theme="1"/>
      <name val="&quot;Times New Roman&quot;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727272"/>
      <name val="Times New Roman"/>
      <family val="1"/>
    </font>
    <font>
      <b/>
      <sz val="9"/>
      <color rgb="FF727272"/>
      <name val="Arial"/>
      <family val="2"/>
    </font>
    <font>
      <sz val="14"/>
      <color rgb="FF727272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&quot;Times New Roman&quot;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9CDD2"/>
        <bgColor rgb="FFC9CDD2"/>
      </patternFill>
    </fill>
    <fill>
      <patternFill patternType="solid">
        <fgColor rgb="FFF7F7F7"/>
        <bgColor rgb="FFF7F7F7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161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Fill="1"/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1" fontId="4" fillId="0" borderId="4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left" vertical="center" wrapText="1"/>
    </xf>
    <xf numFmtId="49" fontId="9" fillId="4" borderId="6" xfId="0" applyNumberFormat="1" applyFont="1" applyFill="1" applyBorder="1" applyAlignment="1">
      <alignment horizontal="left" vertical="center" wrapText="1"/>
    </xf>
    <xf numFmtId="1" fontId="8" fillId="4" borderId="6" xfId="0" applyNumberFormat="1" applyFont="1" applyFill="1" applyBorder="1" applyAlignment="1">
      <alignment wrapText="1"/>
    </xf>
    <xf numFmtId="49" fontId="8" fillId="0" borderId="6" xfId="0" applyNumberFormat="1" applyFont="1" applyBorder="1" applyAlignment="1">
      <alignment wrapText="1"/>
    </xf>
    <xf numFmtId="0" fontId="8" fillId="0" borderId="6" xfId="0" applyFont="1" applyBorder="1" applyAlignment="1">
      <alignment horizontal="left" wrapText="1"/>
    </xf>
    <xf numFmtId="0" fontId="8" fillId="0" borderId="4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4" borderId="6" xfId="0" applyFont="1" applyFill="1" applyBorder="1" applyAlignment="1">
      <alignment horizontal="left" wrapText="1"/>
    </xf>
    <xf numFmtId="1" fontId="8" fillId="4" borderId="6" xfId="0" applyNumberFormat="1" applyFont="1" applyFill="1" applyBorder="1" applyAlignment="1">
      <alignment horizontal="left" wrapText="1"/>
    </xf>
    <xf numFmtId="49" fontId="9" fillId="0" borderId="6" xfId="0" applyNumberFormat="1" applyFont="1" applyBorder="1" applyAlignment="1">
      <alignment wrapText="1"/>
    </xf>
    <xf numFmtId="0" fontId="9" fillId="4" borderId="6" xfId="0" applyFont="1" applyFill="1" applyBorder="1" applyAlignment="1">
      <alignment horizontal="left" wrapText="1"/>
    </xf>
    <xf numFmtId="49" fontId="9" fillId="4" borderId="6" xfId="0" applyNumberFormat="1" applyFont="1" applyFill="1" applyBorder="1" applyAlignment="1">
      <alignment wrapText="1"/>
    </xf>
    <xf numFmtId="49" fontId="8" fillId="0" borderId="6" xfId="0" applyNumberFormat="1" applyFont="1" applyBorder="1" applyAlignment="1">
      <alignment horizontal="left" vertical="center" wrapText="1"/>
    </xf>
    <xf numFmtId="1" fontId="9" fillId="4" borderId="6" xfId="0" applyNumberFormat="1" applyFont="1" applyFill="1" applyBorder="1" applyAlignment="1">
      <alignment horizontal="left" wrapText="1"/>
    </xf>
    <xf numFmtId="0" fontId="9" fillId="0" borderId="6" xfId="0" applyFont="1" applyBorder="1" applyAlignment="1">
      <alignment horizontal="left" vertical="center" wrapText="1"/>
    </xf>
    <xf numFmtId="1" fontId="8" fillId="0" borderId="6" xfId="0" applyNumberFormat="1" applyFont="1" applyBorder="1" applyAlignment="1">
      <alignment horizontal="left" vertical="center" wrapText="1"/>
    </xf>
    <xf numFmtId="0" fontId="8" fillId="0" borderId="6" xfId="0" applyFont="1" applyBorder="1" applyAlignment="1"/>
    <xf numFmtId="0" fontId="8" fillId="0" borderId="6" xfId="0" applyFont="1" applyBorder="1" applyAlignment="1">
      <alignment wrapText="1"/>
    </xf>
    <xf numFmtId="0" fontId="8" fillId="0" borderId="6" xfId="0" applyFont="1" applyBorder="1" applyAlignment="1">
      <alignment vertical="center" wrapText="1"/>
    </xf>
    <xf numFmtId="0" fontId="9" fillId="6" borderId="0" xfId="0" applyFont="1" applyFill="1" applyAlignment="1">
      <alignment horizontal="left" wrapText="1"/>
    </xf>
    <xf numFmtId="0" fontId="13" fillId="4" borderId="0" xfId="0" applyFont="1" applyFill="1" applyAlignment="1">
      <alignment wrapText="1"/>
    </xf>
    <xf numFmtId="1" fontId="13" fillId="0" borderId="0" xfId="0" applyNumberFormat="1" applyFont="1" applyAlignment="1">
      <alignment wrapText="1"/>
    </xf>
    <xf numFmtId="49" fontId="13" fillId="4" borderId="0" xfId="0" applyNumberFormat="1" applyFont="1" applyFill="1" applyAlignment="1">
      <alignment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1" fontId="8" fillId="0" borderId="4" xfId="0" applyNumberFormat="1" applyFont="1" applyBorder="1" applyAlignment="1">
      <alignment wrapText="1"/>
    </xf>
    <xf numFmtId="49" fontId="8" fillId="0" borderId="4" xfId="0" applyNumberFormat="1" applyFont="1" applyBorder="1" applyAlignment="1">
      <alignment vertical="center" wrapText="1"/>
    </xf>
    <xf numFmtId="1" fontId="8" fillId="0" borderId="4" xfId="0" applyNumberFormat="1" applyFont="1" applyBorder="1" applyAlignment="1">
      <alignment vertical="center" wrapText="1"/>
    </xf>
    <xf numFmtId="0" fontId="14" fillId="0" borderId="6" xfId="0" applyFont="1" applyBorder="1" applyAlignment="1">
      <alignment vertical="center"/>
    </xf>
    <xf numFmtId="0" fontId="10" fillId="0" borderId="4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5" fillId="4" borderId="6" xfId="0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" fontId="10" fillId="0" borderId="6" xfId="0" applyNumberFormat="1" applyFont="1" applyBorder="1" applyAlignment="1">
      <alignment horizontal="left" vertical="center" wrapText="1"/>
    </xf>
    <xf numFmtId="49" fontId="10" fillId="4" borderId="6" xfId="0" applyNumberFormat="1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/>
    </xf>
    <xf numFmtId="1" fontId="10" fillId="0" borderId="4" xfId="0" applyNumberFormat="1" applyFont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1" fontId="10" fillId="0" borderId="4" xfId="0" applyNumberFormat="1" applyFont="1" applyBorder="1" applyAlignment="1">
      <alignment vertical="center" wrapText="1"/>
    </xf>
    <xf numFmtId="49" fontId="10" fillId="0" borderId="4" xfId="0" applyNumberFormat="1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/>
    </xf>
    <xf numFmtId="1" fontId="16" fillId="5" borderId="6" xfId="0" applyNumberFormat="1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49" fontId="16" fillId="5" borderId="6" xfId="0" applyNumberFormat="1" applyFont="1" applyFill="1" applyBorder="1" applyAlignment="1">
      <alignment horizontal="center" vertical="center" wrapText="1"/>
    </xf>
    <xf numFmtId="0" fontId="17" fillId="0" borderId="6" xfId="0" applyFont="1" applyBorder="1" applyAlignment="1">
      <alignment vertical="center"/>
    </xf>
    <xf numFmtId="0" fontId="18" fillId="4" borderId="6" xfId="0" applyFont="1" applyFill="1" applyBorder="1" applyAlignment="1">
      <alignment vertical="center"/>
    </xf>
    <xf numFmtId="0" fontId="17" fillId="0" borderId="0" xfId="0" applyFont="1" applyAlignment="1">
      <alignment vertical="center"/>
    </xf>
    <xf numFmtId="1" fontId="18" fillId="4" borderId="0" xfId="0" applyNumberFormat="1" applyFont="1" applyFill="1" applyAlignment="1">
      <alignment vertical="center"/>
    </xf>
    <xf numFmtId="49" fontId="18" fillId="4" borderId="0" xfId="0" applyNumberFormat="1" applyFont="1" applyFill="1" applyAlignment="1">
      <alignment vertical="center"/>
    </xf>
    <xf numFmtId="0" fontId="18" fillId="4" borderId="0" xfId="0" applyFont="1" applyFill="1" applyAlignment="1">
      <alignment vertical="center"/>
    </xf>
    <xf numFmtId="0" fontId="10" fillId="0" borderId="6" xfId="0" applyFont="1" applyBorder="1" applyAlignment="1">
      <alignment vertical="center" wrapText="1"/>
    </xf>
    <xf numFmtId="49" fontId="10" fillId="0" borderId="6" xfId="0" applyNumberFormat="1" applyFont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/>
    </xf>
    <xf numFmtId="0" fontId="10" fillId="7" borderId="0" xfId="0" applyFont="1" applyFill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4" borderId="0" xfId="0" applyFont="1" applyFill="1" applyAlignment="1">
      <alignment horizontal="center" vertical="center" wrapText="1"/>
    </xf>
    <xf numFmtId="0" fontId="10" fillId="7" borderId="0" xfId="0" applyFont="1" applyFill="1" applyAlignment="1">
      <alignment horizontal="center" vertical="center" wrapText="1"/>
    </xf>
    <xf numFmtId="0" fontId="9" fillId="7" borderId="0" xfId="0" applyFont="1" applyFill="1" applyAlignment="1">
      <alignment horizontal="left"/>
    </xf>
    <xf numFmtId="0" fontId="16" fillId="5" borderId="6" xfId="0" applyFont="1" applyFill="1" applyBorder="1" applyAlignment="1">
      <alignment horizontal="center" vertical="center"/>
    </xf>
    <xf numFmtId="49" fontId="9" fillId="5" borderId="6" xfId="0" applyNumberFormat="1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1" fontId="8" fillId="0" borderId="5" xfId="0" applyNumberFormat="1" applyFont="1" applyBorder="1" applyAlignment="1">
      <alignment horizontal="left" vertical="center" wrapText="1"/>
    </xf>
    <xf numFmtId="49" fontId="8" fillId="0" borderId="5" xfId="0" applyNumberFormat="1" applyFont="1" applyBorder="1" applyAlignment="1">
      <alignment horizontal="left" vertical="center" wrapText="1"/>
    </xf>
    <xf numFmtId="0" fontId="19" fillId="4" borderId="0" xfId="0" applyFont="1" applyFill="1" applyAlignment="1">
      <alignment horizontal="center" vertical="center"/>
    </xf>
    <xf numFmtId="49" fontId="8" fillId="0" borderId="4" xfId="0" applyNumberFormat="1" applyFont="1" applyBorder="1" applyAlignment="1">
      <alignment horizontal="center"/>
    </xf>
    <xf numFmtId="0" fontId="20" fillId="4" borderId="0" xfId="0" applyFont="1" applyFill="1" applyAlignment="1"/>
    <xf numFmtId="1" fontId="20" fillId="4" borderId="0" xfId="0" applyNumberFormat="1" applyFont="1" applyFill="1" applyAlignment="1">
      <alignment wrapText="1"/>
    </xf>
    <xf numFmtId="49" fontId="20" fillId="4" borderId="0" xfId="0" applyNumberFormat="1" applyFont="1" applyFill="1" applyAlignment="1">
      <alignment wrapText="1"/>
    </xf>
    <xf numFmtId="0" fontId="21" fillId="0" borderId="0" xfId="0" applyFont="1" applyAlignment="1"/>
    <xf numFmtId="0" fontId="20" fillId="4" borderId="0" xfId="0" applyFont="1" applyFill="1" applyAlignment="1">
      <alignment wrapText="1"/>
    </xf>
    <xf numFmtId="1" fontId="20" fillId="4" borderId="0" xfId="0" applyNumberFormat="1" applyFont="1" applyFill="1" applyAlignment="1"/>
    <xf numFmtId="3" fontId="20" fillId="4" borderId="0" xfId="0" applyNumberFormat="1" applyFont="1" applyFill="1" applyAlignment="1"/>
    <xf numFmtId="0" fontId="22" fillId="4" borderId="0" xfId="0" applyFont="1" applyFill="1" applyAlignment="1">
      <alignment horizontal="left" wrapText="1"/>
    </xf>
    <xf numFmtId="1" fontId="9" fillId="4" borderId="6" xfId="0" applyNumberFormat="1" applyFont="1" applyFill="1" applyBorder="1" applyAlignment="1">
      <alignment wrapText="1"/>
    </xf>
    <xf numFmtId="49" fontId="9" fillId="4" borderId="6" xfId="0" applyNumberFormat="1" applyFont="1" applyFill="1" applyBorder="1" applyAlignment="1">
      <alignment vertical="center" wrapText="1"/>
    </xf>
    <xf numFmtId="1" fontId="9" fillId="0" borderId="6" xfId="0" applyNumberFormat="1" applyFont="1" applyBorder="1" applyAlignment="1">
      <alignment wrapText="1"/>
    </xf>
    <xf numFmtId="49" fontId="9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" fontId="23" fillId="4" borderId="0" xfId="0" applyNumberFormat="1" applyFont="1" applyFill="1" applyAlignment="1">
      <alignment vertical="center"/>
    </xf>
    <xf numFmtId="49" fontId="23" fillId="4" borderId="0" xfId="0" applyNumberFormat="1" applyFont="1" applyFill="1" applyAlignment="1">
      <alignment vertical="center"/>
    </xf>
    <xf numFmtId="0" fontId="17" fillId="4" borderId="0" xfId="0" applyFont="1" applyFill="1" applyAlignment="1">
      <alignment vertical="center"/>
    </xf>
    <xf numFmtId="0" fontId="19" fillId="4" borderId="6" xfId="0" applyFont="1" applyFill="1" applyBorder="1" applyAlignment="1">
      <alignment wrapText="1"/>
    </xf>
    <xf numFmtId="0" fontId="9" fillId="7" borderId="0" xfId="0" applyFont="1" applyFill="1" applyAlignment="1">
      <alignment horizontal="left" wrapText="1"/>
    </xf>
    <xf numFmtId="0" fontId="13" fillId="0" borderId="6" xfId="0" applyFont="1" applyBorder="1" applyAlignment="1">
      <alignment wrapText="1"/>
    </xf>
    <xf numFmtId="0" fontId="9" fillId="4" borderId="0" xfId="0" applyFont="1" applyFill="1" applyAlignment="1">
      <alignment horizontal="left" wrapText="1"/>
    </xf>
    <xf numFmtId="1" fontId="19" fillId="4" borderId="0" xfId="0" applyNumberFormat="1" applyFont="1" applyFill="1" applyAlignment="1">
      <alignment wrapText="1"/>
    </xf>
    <xf numFmtId="49" fontId="19" fillId="4" borderId="0" xfId="0" applyNumberFormat="1" applyFont="1" applyFill="1" applyAlignment="1">
      <alignment wrapText="1"/>
    </xf>
    <xf numFmtId="0" fontId="9" fillId="4" borderId="0" xfId="0" applyFont="1" applyFill="1" applyAlignment="1">
      <alignment horizontal="left"/>
    </xf>
    <xf numFmtId="0" fontId="8" fillId="0" borderId="0" xfId="0" applyFont="1" applyAlignment="1"/>
    <xf numFmtId="0" fontId="19" fillId="4" borderId="0" xfId="0" applyFont="1" applyFill="1" applyAlignment="1">
      <alignment wrapText="1"/>
    </xf>
    <xf numFmtId="0" fontId="9" fillId="4" borderId="6" xfId="0" applyFont="1" applyFill="1" applyBorder="1" applyAlignment="1">
      <alignment wrapText="1"/>
    </xf>
    <xf numFmtId="0" fontId="9" fillId="4" borderId="6" xfId="0" applyFont="1" applyFill="1" applyBorder="1" applyAlignment="1">
      <alignment vertical="center" wrapText="1"/>
    </xf>
    <xf numFmtId="0" fontId="24" fillId="0" borderId="6" xfId="0" applyFont="1" applyBorder="1" applyAlignment="1">
      <alignment horizontal="left"/>
    </xf>
    <xf numFmtId="0" fontId="24" fillId="0" borderId="6" xfId="0" applyFont="1" applyBorder="1" applyAlignment="1">
      <alignment horizontal="left" wrapText="1"/>
    </xf>
    <xf numFmtId="49" fontId="9" fillId="4" borderId="0" xfId="0" applyNumberFormat="1" applyFont="1" applyFill="1" applyAlignment="1">
      <alignment wrapText="1"/>
    </xf>
    <xf numFmtId="0" fontId="9" fillId="4" borderId="0" xfId="0" applyFont="1" applyFill="1" applyAlignment="1">
      <alignment wrapText="1"/>
    </xf>
    <xf numFmtId="1" fontId="24" fillId="0" borderId="6" xfId="0" applyNumberFormat="1" applyFont="1" applyBorder="1" applyAlignment="1">
      <alignment horizontal="left" wrapText="1"/>
    </xf>
    <xf numFmtId="49" fontId="9" fillId="0" borderId="4" xfId="0" applyNumberFormat="1" applyFont="1" applyBorder="1" applyAlignment="1">
      <alignment horizontal="left" vertical="center" wrapText="1"/>
    </xf>
    <xf numFmtId="0" fontId="9" fillId="0" borderId="6" xfId="0" applyFont="1" applyBorder="1" applyAlignment="1">
      <alignment wrapText="1"/>
    </xf>
    <xf numFmtId="0" fontId="12" fillId="0" borderId="6" xfId="0" applyFont="1" applyBorder="1" applyAlignment="1"/>
    <xf numFmtId="1" fontId="8" fillId="0" borderId="6" xfId="0" applyNumberFormat="1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rgb="FF000000"/>
        <name val="Arial"/>
      </font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8"/>
  <sheetViews>
    <sheetView tabSelected="1" zoomScale="85" zoomScaleNormal="85" zoomScaleSheetLayoutView="115" workbookViewId="0">
      <pane ySplit="8" topLeftCell="A296" activePane="bottomLeft" state="frozen"/>
      <selection pane="bottomLeft" activeCell="B437" sqref="B437"/>
    </sheetView>
  </sheetViews>
  <sheetFormatPr defaultRowHeight="16.5"/>
  <cols>
    <col min="1" max="1" width="9.28515625" style="8" customWidth="1"/>
    <col min="2" max="2" width="22.5703125" style="26" customWidth="1"/>
    <col min="3" max="3" width="42.42578125" style="12" customWidth="1"/>
    <col min="4" max="4" width="48.140625" style="12" customWidth="1"/>
    <col min="5" max="5" width="25.28515625" style="24" customWidth="1"/>
    <col min="6" max="6" width="9.85546875" style="21" customWidth="1"/>
    <col min="7" max="7" width="13.7109375" style="10" customWidth="1"/>
    <col min="8" max="8" width="9.42578125" style="21" customWidth="1"/>
    <col min="9" max="9" width="9.140625" style="2" hidden="1" customWidth="1"/>
    <col min="10" max="10" width="11.28515625" style="2" hidden="1" customWidth="1"/>
    <col min="11" max="11" width="16.42578125" style="2" hidden="1" customWidth="1"/>
    <col min="12" max="15" width="9.140625" style="2" hidden="1" customWidth="1"/>
    <col min="16" max="16" width="18.7109375" style="2" hidden="1" customWidth="1"/>
    <col min="17" max="17" width="11.85546875" style="2" customWidth="1"/>
    <col min="18" max="18" width="9.140625" style="2" customWidth="1"/>
    <col min="19" max="16384" width="9.140625" style="2"/>
  </cols>
  <sheetData>
    <row r="1" spans="1:16">
      <c r="A1" s="1" t="s">
        <v>7</v>
      </c>
      <c r="B1" s="25"/>
      <c r="C1" s="11"/>
      <c r="D1" s="11"/>
      <c r="E1" s="23"/>
      <c r="F1" s="20"/>
      <c r="G1" s="9"/>
      <c r="H1" s="20"/>
    </row>
    <row r="2" spans="1:16">
      <c r="A2" s="1" t="s">
        <v>8</v>
      </c>
      <c r="B2" s="25"/>
      <c r="C2" s="11"/>
      <c r="D2" s="11"/>
      <c r="E2" s="23"/>
      <c r="F2" s="20"/>
      <c r="G2" s="9"/>
      <c r="H2" s="20"/>
    </row>
    <row r="3" spans="1:16">
      <c r="A3" s="1"/>
      <c r="B3" s="25"/>
      <c r="C3" s="11"/>
      <c r="D3" s="11"/>
      <c r="E3" s="23"/>
      <c r="F3" s="20"/>
      <c r="G3" s="9"/>
      <c r="H3" s="20"/>
    </row>
    <row r="4" spans="1:16" ht="18.75">
      <c r="A4" s="1"/>
      <c r="B4" s="25"/>
      <c r="C4" s="11"/>
      <c r="D4" s="13" t="s">
        <v>9</v>
      </c>
      <c r="E4" s="23"/>
      <c r="F4" s="20"/>
      <c r="G4" s="9"/>
      <c r="H4" s="20"/>
    </row>
    <row r="5" spans="1:16" ht="15" customHeight="1">
      <c r="A5" s="37" t="s">
        <v>15</v>
      </c>
      <c r="B5" s="37"/>
      <c r="C5" s="37"/>
      <c r="D5" s="37"/>
      <c r="E5" s="37"/>
      <c r="F5" s="37"/>
      <c r="G5" s="37"/>
      <c r="H5" s="37"/>
    </row>
    <row r="6" spans="1:16" ht="18.75">
      <c r="A6" s="1"/>
      <c r="B6" s="25"/>
      <c r="C6" s="11"/>
      <c r="D6" s="14" t="s">
        <v>195</v>
      </c>
      <c r="E6" s="23"/>
      <c r="F6" s="20"/>
      <c r="G6" s="9"/>
      <c r="H6" s="20"/>
    </row>
    <row r="7" spans="1:16" ht="15">
      <c r="A7" s="6"/>
      <c r="B7" s="25"/>
      <c r="C7" s="11"/>
      <c r="D7" s="11"/>
      <c r="E7" s="23"/>
      <c r="F7" s="20"/>
      <c r="G7" s="9"/>
      <c r="H7" s="20"/>
    </row>
    <row r="8" spans="1:16" s="3" customFormat="1" ht="49.5" customHeight="1">
      <c r="A8" s="32" t="s">
        <v>0</v>
      </c>
      <c r="B8" s="33" t="s">
        <v>1</v>
      </c>
      <c r="C8" s="32" t="s">
        <v>2</v>
      </c>
      <c r="D8" s="32" t="s">
        <v>3</v>
      </c>
      <c r="E8" s="32" t="s">
        <v>4</v>
      </c>
      <c r="F8" s="32" t="s">
        <v>6</v>
      </c>
      <c r="G8" s="32" t="s">
        <v>5</v>
      </c>
      <c r="H8" s="32" t="s">
        <v>128</v>
      </c>
      <c r="J8" s="4"/>
      <c r="K8" s="4" t="s">
        <v>10</v>
      </c>
      <c r="L8" s="35" t="s">
        <v>11</v>
      </c>
      <c r="M8" s="36"/>
      <c r="N8" s="5" t="s">
        <v>14</v>
      </c>
      <c r="O8" s="5" t="s">
        <v>13</v>
      </c>
      <c r="P8" s="4" t="s">
        <v>12</v>
      </c>
    </row>
    <row r="9" spans="1:16" s="7" customFormat="1" ht="31.5">
      <c r="A9" s="34">
        <v>1</v>
      </c>
      <c r="B9" s="38" t="s">
        <v>196</v>
      </c>
      <c r="C9" s="39" t="s">
        <v>197</v>
      </c>
      <c r="D9" s="40" t="s">
        <v>198</v>
      </c>
      <c r="E9" s="38" t="s">
        <v>58</v>
      </c>
      <c r="F9" s="38">
        <v>1</v>
      </c>
      <c r="G9" s="38" t="s">
        <v>71</v>
      </c>
      <c r="H9" s="15">
        <v>1056</v>
      </c>
      <c r="I9" s="27">
        <f>4+5+8+6+6+4</f>
        <v>33</v>
      </c>
      <c r="J9" s="2"/>
      <c r="K9" s="2"/>
      <c r="L9" s="2"/>
      <c r="M9" s="2"/>
    </row>
    <row r="10" spans="1:16" s="7" customFormat="1" ht="31.5">
      <c r="A10" s="34">
        <v>2</v>
      </c>
      <c r="B10" s="38" t="s">
        <v>199</v>
      </c>
      <c r="C10" s="41" t="s">
        <v>157</v>
      </c>
      <c r="D10" s="41" t="s">
        <v>158</v>
      </c>
      <c r="E10" s="38" t="s">
        <v>84</v>
      </c>
      <c r="F10" s="38">
        <v>2</v>
      </c>
      <c r="G10" s="38" t="s">
        <v>71</v>
      </c>
      <c r="H10" s="15">
        <f>200+375</f>
        <v>575</v>
      </c>
      <c r="I10" s="27">
        <v>1080</v>
      </c>
      <c r="J10" s="2"/>
      <c r="K10" s="2"/>
      <c r="L10" s="2"/>
      <c r="M10" s="2"/>
    </row>
    <row r="11" spans="1:16" s="7" customFormat="1" ht="30">
      <c r="A11" s="34">
        <v>3</v>
      </c>
      <c r="B11" s="38" t="s">
        <v>200</v>
      </c>
      <c r="C11" s="42" t="s">
        <v>137</v>
      </c>
      <c r="D11" s="43" t="s">
        <v>16</v>
      </c>
      <c r="E11" s="44" t="s">
        <v>35</v>
      </c>
      <c r="F11" s="38">
        <v>2</v>
      </c>
      <c r="G11" s="38" t="s">
        <v>71</v>
      </c>
      <c r="H11" s="15">
        <f>1096+988</f>
        <v>2084</v>
      </c>
      <c r="I11" s="27">
        <v>100</v>
      </c>
      <c r="J11" s="2"/>
      <c r="K11" s="2"/>
      <c r="L11" s="2"/>
      <c r="M11" s="2"/>
    </row>
    <row r="12" spans="1:16" s="7" customFormat="1" ht="30">
      <c r="A12" s="34">
        <v>4</v>
      </c>
      <c r="B12" s="38" t="s">
        <v>201</v>
      </c>
      <c r="C12" s="45" t="s">
        <v>137</v>
      </c>
      <c r="D12" s="46" t="s">
        <v>16</v>
      </c>
      <c r="E12" s="47" t="s">
        <v>91</v>
      </c>
      <c r="F12" s="38">
        <v>1</v>
      </c>
      <c r="G12" s="38" t="s">
        <v>133</v>
      </c>
      <c r="H12" s="15">
        <v>2460</v>
      </c>
      <c r="I12" s="27">
        <f>79+1000+1000+100+400+300+1400+800+400+200+200+700</f>
        <v>6579</v>
      </c>
      <c r="J12" s="2"/>
      <c r="K12" s="2"/>
      <c r="L12" s="2"/>
      <c r="M12" s="2"/>
    </row>
    <row r="13" spans="1:16" s="7" customFormat="1" ht="31.5">
      <c r="A13" s="34">
        <v>5</v>
      </c>
      <c r="B13" s="38" t="s">
        <v>202</v>
      </c>
      <c r="C13" s="48" t="s">
        <v>17</v>
      </c>
      <c r="D13" s="49" t="s">
        <v>18</v>
      </c>
      <c r="E13" s="38" t="s">
        <v>40</v>
      </c>
      <c r="F13" s="38">
        <v>2</v>
      </c>
      <c r="G13" s="38" t="s">
        <v>51</v>
      </c>
      <c r="H13" s="15">
        <f>190.8+179.8</f>
        <v>370.6</v>
      </c>
      <c r="I13" s="27">
        <f>1563+192+323+320+616</f>
        <v>3014</v>
      </c>
      <c r="J13" s="2"/>
      <c r="K13" s="2"/>
      <c r="L13" s="2"/>
      <c r="M13" s="2"/>
    </row>
    <row r="14" spans="1:16" s="7" customFormat="1" ht="31.5">
      <c r="A14" s="34">
        <v>6</v>
      </c>
      <c r="B14" s="38" t="s">
        <v>203</v>
      </c>
      <c r="C14" s="50" t="s">
        <v>146</v>
      </c>
      <c r="D14" s="51" t="s">
        <v>147</v>
      </c>
      <c r="E14" s="52" t="s">
        <v>122</v>
      </c>
      <c r="F14" s="38">
        <v>7</v>
      </c>
      <c r="G14" s="38" t="s">
        <v>50</v>
      </c>
      <c r="H14" s="38">
        <f>54+54+18+18+92+24+24</f>
        <v>284</v>
      </c>
      <c r="I14" s="27">
        <v>2580</v>
      </c>
      <c r="J14" s="2"/>
      <c r="K14" s="2"/>
      <c r="L14" s="2"/>
      <c r="M14" s="2"/>
    </row>
    <row r="15" spans="1:16" s="7" customFormat="1" ht="31.5">
      <c r="A15" s="34">
        <v>7</v>
      </c>
      <c r="B15" s="38" t="s">
        <v>204</v>
      </c>
      <c r="C15" s="48" t="s">
        <v>103</v>
      </c>
      <c r="D15" s="49" t="s">
        <v>156</v>
      </c>
      <c r="E15" s="38" t="s">
        <v>36</v>
      </c>
      <c r="F15" s="38">
        <v>2</v>
      </c>
      <c r="G15" s="38" t="s">
        <v>51</v>
      </c>
      <c r="H15" s="15">
        <f>948+954</f>
        <v>1902</v>
      </c>
      <c r="I15" s="27">
        <f>15030+20200+14932</f>
        <v>50162</v>
      </c>
      <c r="J15" s="2"/>
      <c r="K15" s="2"/>
      <c r="L15" s="2"/>
      <c r="M15" s="2"/>
    </row>
    <row r="16" spans="1:16" s="7" customFormat="1" ht="31.5">
      <c r="A16" s="34">
        <v>8</v>
      </c>
      <c r="B16" s="38" t="s">
        <v>205</v>
      </c>
      <c r="C16" s="39" t="s">
        <v>206</v>
      </c>
      <c r="D16" s="40" t="s">
        <v>207</v>
      </c>
      <c r="E16" s="53" t="s">
        <v>38</v>
      </c>
      <c r="F16" s="15">
        <v>2</v>
      </c>
      <c r="G16" s="54" t="s">
        <v>87</v>
      </c>
      <c r="H16" s="15">
        <f>165+509</f>
        <v>674</v>
      </c>
      <c r="I16" s="27">
        <v>3800</v>
      </c>
      <c r="J16" s="2"/>
      <c r="K16" s="2"/>
      <c r="L16" s="2"/>
      <c r="M16" s="2"/>
    </row>
    <row r="17" spans="1:13" s="7" customFormat="1" ht="30">
      <c r="A17" s="34">
        <v>9</v>
      </c>
      <c r="B17" s="38" t="s">
        <v>208</v>
      </c>
      <c r="C17" s="42" t="s">
        <v>137</v>
      </c>
      <c r="D17" s="43" t="s">
        <v>16</v>
      </c>
      <c r="E17" s="44" t="s">
        <v>209</v>
      </c>
      <c r="F17" s="15">
        <v>1</v>
      </c>
      <c r="G17" s="54" t="s">
        <v>61</v>
      </c>
      <c r="H17" s="15">
        <v>2172</v>
      </c>
      <c r="I17" s="27">
        <f>500+300+500+300</f>
        <v>1600</v>
      </c>
      <c r="J17" s="2"/>
      <c r="K17" s="2"/>
      <c r="L17" s="2"/>
      <c r="M17" s="2"/>
    </row>
    <row r="18" spans="1:13" s="7" customFormat="1" ht="31.5">
      <c r="A18" s="34">
        <v>10</v>
      </c>
      <c r="B18" s="38" t="s">
        <v>210</v>
      </c>
      <c r="C18" s="48" t="s">
        <v>17</v>
      </c>
      <c r="D18" s="49" t="s">
        <v>18</v>
      </c>
      <c r="E18" s="53" t="s">
        <v>40</v>
      </c>
      <c r="F18" s="38">
        <v>3</v>
      </c>
      <c r="G18" s="54" t="s">
        <v>51</v>
      </c>
      <c r="H18" s="15">
        <f>2970+120+1654</f>
        <v>4744</v>
      </c>
      <c r="I18" s="27">
        <f>370+1000+200+1100+1600</f>
        <v>4270</v>
      </c>
      <c r="J18" s="2"/>
      <c r="K18" s="2"/>
      <c r="L18" s="2"/>
      <c r="M18" s="2"/>
    </row>
    <row r="19" spans="1:13" s="7" customFormat="1">
      <c r="A19" s="34">
        <v>11</v>
      </c>
      <c r="B19" s="38" t="s">
        <v>211</v>
      </c>
      <c r="C19" s="48" t="s">
        <v>94</v>
      </c>
      <c r="D19" s="49" t="s">
        <v>96</v>
      </c>
      <c r="E19" s="53" t="s">
        <v>40</v>
      </c>
      <c r="F19" s="38">
        <v>1</v>
      </c>
      <c r="G19" s="54" t="s">
        <v>51</v>
      </c>
      <c r="H19" s="15">
        <v>2318</v>
      </c>
      <c r="I19" s="27">
        <f>528.5+994+994+7560+3780+5670+5880+6426+4536+738.5+959+570.5+605.5+1890+882+1134+472.5+472.5+724.5+724.5+738.5+3822+4536</f>
        <v>54638.5</v>
      </c>
      <c r="J19" s="2"/>
      <c r="K19" s="2"/>
      <c r="L19" s="2"/>
      <c r="M19" s="2"/>
    </row>
    <row r="20" spans="1:13" s="7" customFormat="1" ht="31.5">
      <c r="A20" s="34">
        <v>12</v>
      </c>
      <c r="B20" s="38" t="s">
        <v>212</v>
      </c>
      <c r="C20" s="39" t="s">
        <v>213</v>
      </c>
      <c r="D20" s="40" t="s">
        <v>214</v>
      </c>
      <c r="E20" s="53" t="s">
        <v>215</v>
      </c>
      <c r="F20" s="38">
        <v>2</v>
      </c>
      <c r="G20" s="54" t="s">
        <v>133</v>
      </c>
      <c r="H20" s="15">
        <f>240+500</f>
        <v>740</v>
      </c>
      <c r="I20" s="27">
        <f>7864+8002+5952+5931+13829+18141</f>
        <v>59719</v>
      </c>
      <c r="J20" s="2"/>
      <c r="K20" s="2"/>
      <c r="L20" s="2"/>
      <c r="M20" s="2"/>
    </row>
    <row r="21" spans="1:13" s="7" customFormat="1" ht="31.5">
      <c r="A21" s="34">
        <v>13</v>
      </c>
      <c r="B21" s="38" t="s">
        <v>216</v>
      </c>
      <c r="C21" s="39" t="s">
        <v>57</v>
      </c>
      <c r="D21" s="40" t="s">
        <v>163</v>
      </c>
      <c r="E21" s="53" t="s">
        <v>46</v>
      </c>
      <c r="F21" s="15">
        <v>1</v>
      </c>
      <c r="G21" s="54" t="s">
        <v>71</v>
      </c>
      <c r="H21" s="15">
        <v>4860</v>
      </c>
      <c r="I21" s="27">
        <f>2064+2676</f>
        <v>4740</v>
      </c>
      <c r="J21" s="2"/>
      <c r="K21" s="2"/>
      <c r="L21" s="2"/>
      <c r="M21" s="2"/>
    </row>
    <row r="22" spans="1:13" s="7" customFormat="1" ht="31.5">
      <c r="A22" s="34">
        <v>14</v>
      </c>
      <c r="B22" s="38" t="s">
        <v>217</v>
      </c>
      <c r="C22" s="39" t="s">
        <v>166</v>
      </c>
      <c r="D22" s="40" t="s">
        <v>218</v>
      </c>
      <c r="E22" s="53" t="s">
        <v>42</v>
      </c>
      <c r="F22" s="15">
        <v>8</v>
      </c>
      <c r="G22" s="54" t="s">
        <v>51</v>
      </c>
      <c r="H22" s="15">
        <f>1818+7186+1736+5506+1776+1768+1884+550</f>
        <v>22224</v>
      </c>
      <c r="I22" s="27">
        <v>2334</v>
      </c>
      <c r="J22" s="2"/>
      <c r="K22" s="2"/>
      <c r="L22" s="2"/>
      <c r="M22" s="2"/>
    </row>
    <row r="23" spans="1:13" s="7" customFormat="1" ht="31.5">
      <c r="A23" s="34">
        <v>15</v>
      </c>
      <c r="B23" s="55" t="s">
        <v>219</v>
      </c>
      <c r="C23" s="56" t="s">
        <v>101</v>
      </c>
      <c r="D23" s="57" t="s">
        <v>155</v>
      </c>
      <c r="E23" s="58" t="s">
        <v>134</v>
      </c>
      <c r="F23" s="15">
        <v>4</v>
      </c>
      <c r="G23" s="54" t="s">
        <v>220</v>
      </c>
      <c r="H23" s="15">
        <f>100+100+100+200</f>
        <v>500</v>
      </c>
      <c r="I23" s="27">
        <f>4835+240</f>
        <v>5075</v>
      </c>
      <c r="J23" s="2"/>
      <c r="K23" s="2"/>
      <c r="L23" s="2"/>
      <c r="M23" s="2"/>
    </row>
    <row r="24" spans="1:13" s="7" customFormat="1" ht="31.5">
      <c r="A24" s="34">
        <v>16</v>
      </c>
      <c r="B24" s="55" t="s">
        <v>221</v>
      </c>
      <c r="C24" s="56" t="s">
        <v>222</v>
      </c>
      <c r="D24" s="59" t="s">
        <v>223</v>
      </c>
      <c r="E24" s="58" t="s">
        <v>224</v>
      </c>
      <c r="F24" s="15">
        <v>1</v>
      </c>
      <c r="G24" s="54" t="s">
        <v>220</v>
      </c>
      <c r="H24" s="15">
        <v>200</v>
      </c>
      <c r="I24" s="27">
        <v>2000</v>
      </c>
      <c r="J24" s="2"/>
      <c r="K24" s="2"/>
      <c r="L24" s="2"/>
      <c r="M24" s="2"/>
    </row>
    <row r="25" spans="1:13" s="7" customFormat="1" ht="31.5">
      <c r="A25" s="34">
        <v>17</v>
      </c>
      <c r="B25" s="55" t="s">
        <v>225</v>
      </c>
      <c r="C25" s="56" t="s">
        <v>103</v>
      </c>
      <c r="D25" s="49" t="s">
        <v>156</v>
      </c>
      <c r="E25" s="58" t="s">
        <v>152</v>
      </c>
      <c r="F25" s="15">
        <v>1</v>
      </c>
      <c r="G25" s="54" t="s">
        <v>51</v>
      </c>
      <c r="H25" s="15">
        <v>17300</v>
      </c>
      <c r="I25" s="27">
        <f>1+1+3+2+6+3+1+1+1+1+1+1</f>
        <v>22</v>
      </c>
      <c r="J25" s="2"/>
      <c r="K25" s="2"/>
      <c r="L25" s="2"/>
      <c r="M25" s="2"/>
    </row>
    <row r="26" spans="1:13" s="7" customFormat="1" ht="31.5">
      <c r="A26" s="34">
        <v>18</v>
      </c>
      <c r="B26" s="55" t="s">
        <v>226</v>
      </c>
      <c r="C26" s="56" t="s">
        <v>103</v>
      </c>
      <c r="D26" s="49" t="s">
        <v>156</v>
      </c>
      <c r="E26" s="58" t="s">
        <v>152</v>
      </c>
      <c r="F26" s="15">
        <v>1</v>
      </c>
      <c r="G26" s="54" t="s">
        <v>51</v>
      </c>
      <c r="H26" s="15">
        <v>4710</v>
      </c>
      <c r="I26" s="27">
        <f>200+200</f>
        <v>400</v>
      </c>
      <c r="J26" s="2"/>
      <c r="K26" s="2"/>
      <c r="L26" s="2"/>
      <c r="M26" s="2"/>
    </row>
    <row r="27" spans="1:13" s="7" customFormat="1" ht="31.5">
      <c r="A27" s="34">
        <v>19</v>
      </c>
      <c r="B27" s="55" t="s">
        <v>227</v>
      </c>
      <c r="C27" s="56" t="s">
        <v>103</v>
      </c>
      <c r="D27" s="49" t="s">
        <v>156</v>
      </c>
      <c r="E27" s="58" t="s">
        <v>152</v>
      </c>
      <c r="F27" s="15">
        <v>2</v>
      </c>
      <c r="G27" s="54" t="s">
        <v>51</v>
      </c>
      <c r="H27" s="15">
        <f>18600+9150</f>
        <v>27750</v>
      </c>
      <c r="I27" s="27">
        <v>1380</v>
      </c>
      <c r="J27" s="2"/>
      <c r="K27" s="2"/>
      <c r="L27" s="2"/>
      <c r="M27" s="2"/>
    </row>
    <row r="28" spans="1:13" s="7" customFormat="1" ht="31.5">
      <c r="A28" s="34">
        <v>20</v>
      </c>
      <c r="B28" s="55" t="s">
        <v>228</v>
      </c>
      <c r="C28" s="56" t="s">
        <v>103</v>
      </c>
      <c r="D28" s="49" t="s">
        <v>156</v>
      </c>
      <c r="E28" s="58" t="s">
        <v>152</v>
      </c>
      <c r="F28" s="15">
        <v>2</v>
      </c>
      <c r="G28" s="54" t="s">
        <v>51</v>
      </c>
      <c r="H28" s="15">
        <f>13130+32320</f>
        <v>45450</v>
      </c>
      <c r="I28" s="27">
        <v>47898</v>
      </c>
      <c r="J28" s="2"/>
      <c r="K28" s="2"/>
      <c r="L28" s="2"/>
      <c r="M28" s="2"/>
    </row>
    <row r="29" spans="1:13" s="7" customFormat="1" ht="31.5">
      <c r="A29" s="34">
        <v>21</v>
      </c>
      <c r="B29" s="55" t="s">
        <v>229</v>
      </c>
      <c r="C29" s="56" t="s">
        <v>103</v>
      </c>
      <c r="D29" s="49" t="s">
        <v>156</v>
      </c>
      <c r="E29" s="58" t="s">
        <v>152</v>
      </c>
      <c r="F29" s="15">
        <v>2</v>
      </c>
      <c r="G29" s="54" t="s">
        <v>51</v>
      </c>
      <c r="H29" s="15">
        <f>14610+7955</f>
        <v>22565</v>
      </c>
      <c r="I29" s="27">
        <f>4+5+8+6+6+4</f>
        <v>33</v>
      </c>
      <c r="J29" s="2"/>
      <c r="K29" s="2"/>
      <c r="L29" s="2"/>
      <c r="M29" s="2"/>
    </row>
    <row r="30" spans="1:13" s="7" customFormat="1" ht="47.25">
      <c r="A30" s="34">
        <v>22</v>
      </c>
      <c r="B30" s="55" t="s">
        <v>230</v>
      </c>
      <c r="C30" s="56" t="s">
        <v>121</v>
      </c>
      <c r="D30" s="49" t="s">
        <v>231</v>
      </c>
      <c r="E30" s="58" t="s">
        <v>74</v>
      </c>
      <c r="F30" s="15">
        <v>1</v>
      </c>
      <c r="G30" s="54" t="s">
        <v>71</v>
      </c>
      <c r="H30" s="15">
        <v>12</v>
      </c>
      <c r="I30" s="27">
        <f>4630+2475+510+36+273+1551+300+20+246+115+50</f>
        <v>10206</v>
      </c>
      <c r="J30" s="2"/>
      <c r="K30" s="2"/>
      <c r="L30" s="2"/>
      <c r="M30" s="2"/>
    </row>
    <row r="31" spans="1:13" s="7" customFormat="1" ht="31.5">
      <c r="A31" s="34">
        <v>23</v>
      </c>
      <c r="B31" s="55" t="s">
        <v>232</v>
      </c>
      <c r="C31" s="56" t="s">
        <v>103</v>
      </c>
      <c r="D31" s="49" t="s">
        <v>156</v>
      </c>
      <c r="E31" s="58" t="s">
        <v>152</v>
      </c>
      <c r="F31" s="15">
        <v>1</v>
      </c>
      <c r="G31" s="54" t="s">
        <v>51</v>
      </c>
      <c r="H31" s="15">
        <v>8040</v>
      </c>
      <c r="I31" s="27">
        <v>2025</v>
      </c>
      <c r="J31" s="2"/>
      <c r="K31" s="2"/>
      <c r="L31" s="2"/>
      <c r="M31" s="2"/>
    </row>
    <row r="32" spans="1:13" s="7" customFormat="1" ht="31.5">
      <c r="A32" s="34">
        <v>24</v>
      </c>
      <c r="B32" s="55" t="s">
        <v>233</v>
      </c>
      <c r="C32" s="56" t="s">
        <v>117</v>
      </c>
      <c r="D32" s="60" t="s">
        <v>163</v>
      </c>
      <c r="E32" s="58" t="s">
        <v>78</v>
      </c>
      <c r="F32" s="15">
        <v>3</v>
      </c>
      <c r="G32" s="54" t="s">
        <v>50</v>
      </c>
      <c r="H32" s="15">
        <f>400+400+570</f>
        <v>1370</v>
      </c>
      <c r="I32" s="18">
        <v>32</v>
      </c>
      <c r="J32" s="2"/>
      <c r="K32" s="2"/>
      <c r="L32" s="2"/>
      <c r="M32" s="2"/>
    </row>
    <row r="33" spans="1:13" s="7" customFormat="1" ht="31.5">
      <c r="A33" s="34">
        <v>25</v>
      </c>
      <c r="B33" s="55" t="s">
        <v>234</v>
      </c>
      <c r="C33" s="56" t="s">
        <v>100</v>
      </c>
      <c r="D33" s="49" t="s">
        <v>235</v>
      </c>
      <c r="E33" s="58" t="s">
        <v>35</v>
      </c>
      <c r="F33" s="15">
        <v>1</v>
      </c>
      <c r="G33" s="54" t="s">
        <v>50</v>
      </c>
      <c r="H33" s="15">
        <v>3200</v>
      </c>
      <c r="I33" s="15">
        <v>648</v>
      </c>
      <c r="J33" s="2"/>
      <c r="K33" s="2"/>
      <c r="L33" s="2"/>
      <c r="M33" s="2"/>
    </row>
    <row r="34" spans="1:13" s="7" customFormat="1" ht="31.5">
      <c r="A34" s="34">
        <v>26</v>
      </c>
      <c r="B34" s="55" t="s">
        <v>236</v>
      </c>
      <c r="C34" s="56" t="s">
        <v>100</v>
      </c>
      <c r="D34" s="49" t="s">
        <v>235</v>
      </c>
      <c r="E34" s="58" t="s">
        <v>85</v>
      </c>
      <c r="F34" s="15">
        <v>1</v>
      </c>
      <c r="G34" s="54" t="s">
        <v>50</v>
      </c>
      <c r="H34" s="15">
        <v>1700</v>
      </c>
      <c r="I34" s="15">
        <v>1351</v>
      </c>
      <c r="J34" s="2"/>
      <c r="K34" s="2"/>
      <c r="L34" s="2"/>
      <c r="M34" s="2"/>
    </row>
    <row r="35" spans="1:13" s="7" customFormat="1" ht="31.5">
      <c r="A35" s="34">
        <v>27</v>
      </c>
      <c r="B35" s="55" t="s">
        <v>237</v>
      </c>
      <c r="C35" s="56" t="s">
        <v>100</v>
      </c>
      <c r="D35" s="49" t="s">
        <v>235</v>
      </c>
      <c r="E35" s="58" t="s">
        <v>70</v>
      </c>
      <c r="F35" s="15">
        <v>1</v>
      </c>
      <c r="G35" s="54" t="s">
        <v>50</v>
      </c>
      <c r="H35" s="15">
        <v>2000</v>
      </c>
      <c r="I35" s="15">
        <v>5008</v>
      </c>
      <c r="J35" s="2"/>
      <c r="K35" s="2"/>
      <c r="L35" s="2"/>
      <c r="M35" s="2"/>
    </row>
    <row r="36" spans="1:13" s="7" customFormat="1" ht="31.5">
      <c r="A36" s="34">
        <v>28</v>
      </c>
      <c r="B36" s="55" t="s">
        <v>238</v>
      </c>
      <c r="C36" s="56" t="s">
        <v>103</v>
      </c>
      <c r="D36" s="49" t="s">
        <v>156</v>
      </c>
      <c r="E36" s="58" t="s">
        <v>152</v>
      </c>
      <c r="F36" s="38">
        <v>1</v>
      </c>
      <c r="G36" s="54" t="s">
        <v>51</v>
      </c>
      <c r="H36" s="15">
        <v>20690</v>
      </c>
      <c r="I36" s="15">
        <v>1398</v>
      </c>
      <c r="J36" s="2"/>
      <c r="K36" s="2"/>
      <c r="L36" s="2"/>
      <c r="M36" s="2"/>
    </row>
    <row r="37" spans="1:13" s="7" customFormat="1" ht="31.5">
      <c r="A37" s="34">
        <v>29</v>
      </c>
      <c r="B37" s="55" t="s">
        <v>239</v>
      </c>
      <c r="C37" s="56" t="s">
        <v>240</v>
      </c>
      <c r="D37" s="59" t="s">
        <v>241</v>
      </c>
      <c r="E37" s="58" t="s">
        <v>242</v>
      </c>
      <c r="F37" s="15">
        <v>1</v>
      </c>
      <c r="G37" s="54" t="s">
        <v>51</v>
      </c>
      <c r="H37" s="15">
        <v>48384</v>
      </c>
      <c r="I37" s="15">
        <v>1800</v>
      </c>
      <c r="J37" s="2"/>
      <c r="K37" s="2"/>
      <c r="L37" s="2"/>
      <c r="M37" s="2"/>
    </row>
    <row r="38" spans="1:13" s="7" customFormat="1" ht="31.5">
      <c r="A38" s="34">
        <v>30</v>
      </c>
      <c r="B38" s="55" t="s">
        <v>243</v>
      </c>
      <c r="C38" s="56" t="s">
        <v>103</v>
      </c>
      <c r="D38" s="49" t="s">
        <v>156</v>
      </c>
      <c r="E38" s="58" t="s">
        <v>152</v>
      </c>
      <c r="F38" s="38">
        <v>1</v>
      </c>
      <c r="G38" s="54" t="s">
        <v>51</v>
      </c>
      <c r="H38" s="15">
        <v>12360</v>
      </c>
      <c r="I38" s="15">
        <v>2584</v>
      </c>
      <c r="J38" s="2"/>
      <c r="K38" s="2"/>
      <c r="L38" s="2"/>
      <c r="M38" s="2"/>
    </row>
    <row r="39" spans="1:13" s="7" customFormat="1" ht="31.5">
      <c r="A39" s="34">
        <v>31</v>
      </c>
      <c r="B39" s="55" t="s">
        <v>244</v>
      </c>
      <c r="C39" s="56" t="s">
        <v>103</v>
      </c>
      <c r="D39" s="49" t="s">
        <v>156</v>
      </c>
      <c r="E39" s="58" t="s">
        <v>152</v>
      </c>
      <c r="F39" s="38">
        <v>10</v>
      </c>
      <c r="G39" s="54" t="s">
        <v>51</v>
      </c>
      <c r="H39" s="15">
        <f>17310+24700+27270+8170+12160+8510+11260+32370+18540+25590</f>
        <v>185880</v>
      </c>
      <c r="I39" s="15">
        <v>1373</v>
      </c>
      <c r="J39" s="2"/>
      <c r="K39" s="2"/>
      <c r="L39" s="2"/>
      <c r="M39" s="2"/>
    </row>
    <row r="40" spans="1:13" s="7" customFormat="1" ht="31.5">
      <c r="A40" s="34">
        <v>32</v>
      </c>
      <c r="B40" s="55" t="s">
        <v>245</v>
      </c>
      <c r="C40" s="56" t="s">
        <v>103</v>
      </c>
      <c r="D40" s="49" t="s">
        <v>156</v>
      </c>
      <c r="E40" s="58" t="s">
        <v>152</v>
      </c>
      <c r="F40" s="38">
        <v>1</v>
      </c>
      <c r="G40" s="54" t="s">
        <v>51</v>
      </c>
      <c r="H40" s="15">
        <v>13061</v>
      </c>
      <c r="I40" s="15">
        <v>533</v>
      </c>
      <c r="J40" s="2"/>
      <c r="K40" s="2"/>
      <c r="L40" s="2"/>
      <c r="M40" s="2"/>
    </row>
    <row r="41" spans="1:13" s="7" customFormat="1" ht="31.5">
      <c r="A41" s="34">
        <v>33</v>
      </c>
      <c r="B41" s="55" t="s">
        <v>246</v>
      </c>
      <c r="C41" s="56" t="s">
        <v>103</v>
      </c>
      <c r="D41" s="49" t="s">
        <v>156</v>
      </c>
      <c r="E41" s="58" t="s">
        <v>152</v>
      </c>
      <c r="F41" s="38">
        <v>3</v>
      </c>
      <c r="G41" s="54" t="s">
        <v>51</v>
      </c>
      <c r="H41" s="15">
        <f>9470+6640+8530</f>
        <v>24640</v>
      </c>
      <c r="I41" s="15">
        <v>196</v>
      </c>
      <c r="J41" s="2"/>
      <c r="K41" s="2"/>
      <c r="L41" s="2"/>
      <c r="M41" s="2"/>
    </row>
    <row r="42" spans="1:13" s="7" customFormat="1" ht="31.5">
      <c r="A42" s="34">
        <v>34</v>
      </c>
      <c r="B42" s="55" t="s">
        <v>247</v>
      </c>
      <c r="C42" s="56" t="s">
        <v>103</v>
      </c>
      <c r="D42" s="49" t="s">
        <v>156</v>
      </c>
      <c r="E42" s="58" t="s">
        <v>152</v>
      </c>
      <c r="F42" s="38">
        <v>1</v>
      </c>
      <c r="G42" s="54" t="s">
        <v>51</v>
      </c>
      <c r="H42" s="15">
        <v>6700</v>
      </c>
      <c r="I42" s="15">
        <v>141</v>
      </c>
      <c r="J42" s="2"/>
      <c r="K42" s="2"/>
      <c r="L42" s="2"/>
      <c r="M42" s="2"/>
    </row>
    <row r="43" spans="1:13" s="7" customFormat="1" ht="31.5">
      <c r="A43" s="34">
        <v>35</v>
      </c>
      <c r="B43" s="55" t="s">
        <v>248</v>
      </c>
      <c r="C43" s="56" t="s">
        <v>103</v>
      </c>
      <c r="D43" s="49" t="s">
        <v>156</v>
      </c>
      <c r="E43" s="58" t="s">
        <v>152</v>
      </c>
      <c r="F43" s="38">
        <v>1</v>
      </c>
      <c r="G43" s="54" t="s">
        <v>51</v>
      </c>
      <c r="H43" s="15">
        <v>10420</v>
      </c>
      <c r="I43" s="15">
        <v>99.182000000000002</v>
      </c>
      <c r="J43" s="2"/>
      <c r="K43" s="2"/>
      <c r="L43" s="2"/>
      <c r="M43" s="2"/>
    </row>
    <row r="44" spans="1:13" s="7" customFormat="1" ht="31.5">
      <c r="A44" s="34">
        <v>36</v>
      </c>
      <c r="B44" s="55" t="s">
        <v>249</v>
      </c>
      <c r="C44" s="56" t="s">
        <v>103</v>
      </c>
      <c r="D44" s="49" t="s">
        <v>156</v>
      </c>
      <c r="E44" s="58" t="s">
        <v>152</v>
      </c>
      <c r="F44" s="38">
        <v>2</v>
      </c>
      <c r="G44" s="54" t="s">
        <v>51</v>
      </c>
      <c r="H44" s="15">
        <f>10320+12280</f>
        <v>22600</v>
      </c>
      <c r="I44" s="15">
        <v>74.552000000000007</v>
      </c>
      <c r="J44" s="2"/>
      <c r="K44" s="2"/>
      <c r="L44" s="2"/>
      <c r="M44" s="2"/>
    </row>
    <row r="45" spans="1:13" s="7" customFormat="1" ht="31.5">
      <c r="A45" s="34">
        <v>37</v>
      </c>
      <c r="B45" s="55" t="s">
        <v>250</v>
      </c>
      <c r="C45" s="56" t="s">
        <v>103</v>
      </c>
      <c r="D45" s="49" t="s">
        <v>156</v>
      </c>
      <c r="E45" s="58" t="s">
        <v>152</v>
      </c>
      <c r="F45" s="38">
        <v>1</v>
      </c>
      <c r="G45" s="54" t="s">
        <v>51</v>
      </c>
      <c r="H45" s="15">
        <v>5090</v>
      </c>
      <c r="I45" s="15">
        <v>400</v>
      </c>
      <c r="J45" s="2"/>
      <c r="K45" s="2"/>
      <c r="L45" s="2"/>
      <c r="M45" s="2"/>
    </row>
    <row r="46" spans="1:13" s="7" customFormat="1" ht="31.5">
      <c r="A46" s="34">
        <v>38</v>
      </c>
      <c r="B46" s="55" t="s">
        <v>251</v>
      </c>
      <c r="C46" s="56" t="s">
        <v>103</v>
      </c>
      <c r="D46" s="49" t="s">
        <v>156</v>
      </c>
      <c r="E46" s="58" t="s">
        <v>152</v>
      </c>
      <c r="F46" s="38">
        <v>1</v>
      </c>
      <c r="G46" s="54" t="s">
        <v>51</v>
      </c>
      <c r="H46" s="15">
        <v>5920</v>
      </c>
      <c r="I46" s="15">
        <v>10560</v>
      </c>
      <c r="J46" s="2"/>
      <c r="K46" s="2"/>
      <c r="L46" s="2"/>
      <c r="M46" s="2"/>
    </row>
    <row r="47" spans="1:13" s="7" customFormat="1" ht="31.5">
      <c r="A47" s="34">
        <v>39</v>
      </c>
      <c r="B47" s="55" t="s">
        <v>252</v>
      </c>
      <c r="C47" s="56" t="s">
        <v>103</v>
      </c>
      <c r="D47" s="49" t="s">
        <v>156</v>
      </c>
      <c r="E47" s="58" t="s">
        <v>152</v>
      </c>
      <c r="F47" s="38">
        <v>1</v>
      </c>
      <c r="G47" s="54" t="s">
        <v>51</v>
      </c>
      <c r="H47" s="15">
        <v>20750</v>
      </c>
      <c r="I47" s="15">
        <v>16176</v>
      </c>
      <c r="J47" s="2"/>
      <c r="K47" s="2"/>
      <c r="L47" s="2"/>
      <c r="M47" s="2"/>
    </row>
    <row r="48" spans="1:13" s="7" customFormat="1" ht="31.5">
      <c r="A48" s="34">
        <v>40</v>
      </c>
      <c r="B48" s="58" t="s">
        <v>253</v>
      </c>
      <c r="C48" s="61" t="s">
        <v>30</v>
      </c>
      <c r="D48" s="62" t="s">
        <v>97</v>
      </c>
      <c r="E48" s="58" t="s">
        <v>69</v>
      </c>
      <c r="F48" s="38">
        <v>1</v>
      </c>
      <c r="G48" s="53" t="s">
        <v>71</v>
      </c>
      <c r="H48" s="15">
        <v>12</v>
      </c>
      <c r="I48" s="15">
        <v>21220</v>
      </c>
      <c r="J48" s="2"/>
      <c r="K48" s="2"/>
      <c r="L48" s="2"/>
      <c r="M48" s="2"/>
    </row>
    <row r="49" spans="1:13" s="7" customFormat="1" ht="31.5">
      <c r="A49" s="34">
        <v>41</v>
      </c>
      <c r="B49" s="58" t="s">
        <v>254</v>
      </c>
      <c r="C49" s="61" t="s">
        <v>136</v>
      </c>
      <c r="D49" s="59" t="s">
        <v>255</v>
      </c>
      <c r="E49" s="58" t="s">
        <v>256</v>
      </c>
      <c r="F49" s="38">
        <v>27</v>
      </c>
      <c r="G49" s="53" t="s">
        <v>257</v>
      </c>
      <c r="H49" s="15">
        <f>200+500+200+200+300+800+500+1000+400+500+500+500+300+500+500+1000+300+2000+500+1800+1000+200+200+500+500+900+300</f>
        <v>16100</v>
      </c>
      <c r="I49" s="15">
        <v>11208</v>
      </c>
      <c r="J49" s="2"/>
      <c r="K49" s="2"/>
      <c r="L49" s="2"/>
      <c r="M49" s="2"/>
    </row>
    <row r="50" spans="1:13" s="7" customFormat="1" ht="31.5">
      <c r="A50" s="34">
        <v>42</v>
      </c>
      <c r="B50" s="38" t="s">
        <v>258</v>
      </c>
      <c r="C50" s="63" t="s">
        <v>23</v>
      </c>
      <c r="D50" s="60" t="s">
        <v>259</v>
      </c>
      <c r="E50" s="38" t="s">
        <v>260</v>
      </c>
      <c r="F50" s="38">
        <v>18</v>
      </c>
      <c r="G50" s="53" t="s">
        <v>86</v>
      </c>
      <c r="H50" s="15">
        <v>38006.5</v>
      </c>
      <c r="I50" s="15">
        <v>122</v>
      </c>
      <c r="J50" s="2"/>
      <c r="K50" s="2"/>
      <c r="L50" s="2"/>
      <c r="M50" s="2"/>
    </row>
    <row r="51" spans="1:13" s="7" customFormat="1" ht="31.5">
      <c r="A51" s="34">
        <v>43</v>
      </c>
      <c r="B51" s="38" t="s">
        <v>261</v>
      </c>
      <c r="C51" s="63" t="s">
        <v>110</v>
      </c>
      <c r="D51" s="60" t="s">
        <v>262</v>
      </c>
      <c r="E51" s="38" t="s">
        <v>260</v>
      </c>
      <c r="F51" s="38">
        <v>8</v>
      </c>
      <c r="G51" s="53" t="s">
        <v>86</v>
      </c>
      <c r="H51" s="15">
        <v>60963</v>
      </c>
      <c r="I51" s="15">
        <v>118</v>
      </c>
      <c r="J51" s="2"/>
      <c r="K51" s="2"/>
      <c r="L51" s="2"/>
      <c r="M51" s="2"/>
    </row>
    <row r="52" spans="1:13" s="7" customFormat="1" ht="31.5">
      <c r="A52" s="34">
        <v>44</v>
      </c>
      <c r="B52" s="38" t="s">
        <v>263</v>
      </c>
      <c r="C52" s="63" t="s">
        <v>264</v>
      </c>
      <c r="D52" s="60" t="s">
        <v>265</v>
      </c>
      <c r="E52" s="38" t="s">
        <v>44</v>
      </c>
      <c r="F52" s="38">
        <v>1</v>
      </c>
      <c r="G52" s="53" t="s">
        <v>52</v>
      </c>
      <c r="H52" s="15">
        <v>2</v>
      </c>
      <c r="I52" s="17">
        <v>176550</v>
      </c>
      <c r="J52" s="2"/>
      <c r="K52" s="2"/>
      <c r="L52" s="2"/>
      <c r="M52" s="2"/>
    </row>
    <row r="53" spans="1:13" s="7" customFormat="1" ht="31.5">
      <c r="A53" s="34">
        <v>45</v>
      </c>
      <c r="B53" s="38" t="s">
        <v>266</v>
      </c>
      <c r="C53" s="63" t="s">
        <v>267</v>
      </c>
      <c r="D53" s="49" t="s">
        <v>268</v>
      </c>
      <c r="E53" s="38" t="s">
        <v>172</v>
      </c>
      <c r="F53" s="38">
        <v>3</v>
      </c>
      <c r="G53" s="53" t="s">
        <v>51</v>
      </c>
      <c r="H53" s="15">
        <v>15</v>
      </c>
      <c r="I53" s="17">
        <v>7490</v>
      </c>
      <c r="J53" s="2"/>
      <c r="K53" s="2"/>
      <c r="L53" s="2"/>
      <c r="M53" s="2"/>
    </row>
    <row r="54" spans="1:13" s="7" customFormat="1" ht="31.5">
      <c r="A54" s="34">
        <v>46</v>
      </c>
      <c r="B54" s="38" t="s">
        <v>269</v>
      </c>
      <c r="C54" s="63" t="s">
        <v>131</v>
      </c>
      <c r="D54" s="49" t="s">
        <v>270</v>
      </c>
      <c r="E54" s="53" t="s">
        <v>271</v>
      </c>
      <c r="F54" s="38">
        <v>1</v>
      </c>
      <c r="G54" s="53" t="s">
        <v>61</v>
      </c>
      <c r="H54" s="15">
        <v>2540</v>
      </c>
      <c r="I54" s="17">
        <v>19680</v>
      </c>
      <c r="J54" s="2"/>
      <c r="K54" s="2"/>
      <c r="L54" s="2"/>
      <c r="M54" s="2"/>
    </row>
    <row r="55" spans="1:13" s="7" customFormat="1" ht="31.5">
      <c r="A55" s="34">
        <v>47</v>
      </c>
      <c r="B55" s="38" t="s">
        <v>272</v>
      </c>
      <c r="C55" s="63" t="s">
        <v>100</v>
      </c>
      <c r="D55" s="49" t="s">
        <v>235</v>
      </c>
      <c r="E55" s="53" t="s">
        <v>53</v>
      </c>
      <c r="F55" s="38">
        <v>1</v>
      </c>
      <c r="G55" s="53" t="s">
        <v>61</v>
      </c>
      <c r="H55" s="15">
        <v>2540</v>
      </c>
      <c r="I55" s="17">
        <v>79020</v>
      </c>
      <c r="J55" s="2"/>
      <c r="K55" s="2"/>
      <c r="L55" s="2"/>
      <c r="M55" s="2"/>
    </row>
    <row r="56" spans="1:13" s="7" customFormat="1" ht="31.5">
      <c r="A56" s="34">
        <v>48</v>
      </c>
      <c r="B56" s="38" t="s">
        <v>273</v>
      </c>
      <c r="C56" s="63" t="s">
        <v>100</v>
      </c>
      <c r="D56" s="49" t="s">
        <v>235</v>
      </c>
      <c r="E56" s="53" t="s">
        <v>274</v>
      </c>
      <c r="F56" s="38">
        <v>1</v>
      </c>
      <c r="G56" s="53" t="s">
        <v>61</v>
      </c>
      <c r="H56" s="15">
        <v>2574</v>
      </c>
      <c r="I56" s="17">
        <v>30500</v>
      </c>
      <c r="J56" s="2"/>
      <c r="K56" s="2"/>
      <c r="L56" s="2"/>
      <c r="M56" s="2"/>
    </row>
    <row r="57" spans="1:13" s="7" customFormat="1">
      <c r="A57" s="34">
        <v>49</v>
      </c>
      <c r="B57" s="38" t="s">
        <v>275</v>
      </c>
      <c r="C57" s="63" t="s">
        <v>148</v>
      </c>
      <c r="D57" s="49" t="s">
        <v>276</v>
      </c>
      <c r="E57" s="53" t="s">
        <v>34</v>
      </c>
      <c r="F57" s="38">
        <v>14</v>
      </c>
      <c r="G57" s="53" t="s">
        <v>59</v>
      </c>
      <c r="H57" s="15">
        <v>190000</v>
      </c>
      <c r="I57" s="17">
        <v>5180</v>
      </c>
      <c r="J57" s="2"/>
      <c r="K57" s="2"/>
      <c r="L57" s="2"/>
      <c r="M57" s="2"/>
    </row>
    <row r="58" spans="1:13" s="7" customFormat="1" ht="31.5">
      <c r="A58" s="34">
        <v>50</v>
      </c>
      <c r="B58" s="38" t="s">
        <v>277</v>
      </c>
      <c r="C58" s="63" t="s">
        <v>98</v>
      </c>
      <c r="D58" s="49" t="s">
        <v>278</v>
      </c>
      <c r="E58" s="53" t="s">
        <v>43</v>
      </c>
      <c r="F58" s="38">
        <v>1</v>
      </c>
      <c r="G58" s="53" t="s">
        <v>51</v>
      </c>
      <c r="H58" s="15">
        <v>51007</v>
      </c>
      <c r="I58" s="17">
        <v>11440</v>
      </c>
      <c r="J58" s="2"/>
      <c r="K58" s="2"/>
      <c r="L58" s="2"/>
      <c r="M58" s="2"/>
    </row>
    <row r="59" spans="1:13" s="7" customFormat="1">
      <c r="A59" s="34">
        <v>51</v>
      </c>
      <c r="B59" s="38" t="s">
        <v>279</v>
      </c>
      <c r="C59" s="63" t="s">
        <v>103</v>
      </c>
      <c r="D59" s="49" t="s">
        <v>144</v>
      </c>
      <c r="E59" s="53" t="s">
        <v>36</v>
      </c>
      <c r="F59" s="38">
        <v>4</v>
      </c>
      <c r="G59" s="53" t="s">
        <v>51</v>
      </c>
      <c r="H59" s="15">
        <v>61385</v>
      </c>
      <c r="I59" s="17">
        <v>4930</v>
      </c>
    </row>
    <row r="60" spans="1:13" s="7" customFormat="1" ht="31.5">
      <c r="A60" s="34">
        <v>52</v>
      </c>
      <c r="B60" s="38" t="s">
        <v>280</v>
      </c>
      <c r="C60" s="63" t="s">
        <v>281</v>
      </c>
      <c r="D60" s="64" t="s">
        <v>282</v>
      </c>
      <c r="E60" s="53" t="s">
        <v>283</v>
      </c>
      <c r="F60" s="38">
        <v>2</v>
      </c>
      <c r="G60" s="53" t="s">
        <v>52</v>
      </c>
      <c r="H60" s="15">
        <v>16</v>
      </c>
      <c r="I60" s="17">
        <v>18825</v>
      </c>
    </row>
    <row r="61" spans="1:13" s="7" customFormat="1" ht="31.5">
      <c r="A61" s="34">
        <v>53</v>
      </c>
      <c r="B61" s="38" t="s">
        <v>284</v>
      </c>
      <c r="C61" s="63" t="s">
        <v>98</v>
      </c>
      <c r="D61" s="49" t="s">
        <v>278</v>
      </c>
      <c r="E61" s="53" t="s">
        <v>43</v>
      </c>
      <c r="F61" s="38">
        <v>2</v>
      </c>
      <c r="G61" s="53" t="s">
        <v>51</v>
      </c>
      <c r="H61" s="15">
        <v>152992</v>
      </c>
      <c r="I61" s="15">
        <v>2548</v>
      </c>
    </row>
    <row r="62" spans="1:13" s="7" customFormat="1" ht="31.5">
      <c r="A62" s="34">
        <v>54</v>
      </c>
      <c r="B62" s="38" t="s">
        <v>285</v>
      </c>
      <c r="C62" s="63" t="s">
        <v>100</v>
      </c>
      <c r="D62" s="49" t="s">
        <v>235</v>
      </c>
      <c r="E62" s="53" t="s">
        <v>69</v>
      </c>
      <c r="F62" s="38">
        <v>1</v>
      </c>
      <c r="G62" s="53" t="s">
        <v>61</v>
      </c>
      <c r="H62" s="15">
        <v>1800</v>
      </c>
      <c r="I62" s="15">
        <v>2928</v>
      </c>
    </row>
    <row r="63" spans="1:13" s="7" customFormat="1" ht="31.5">
      <c r="A63" s="34">
        <v>55</v>
      </c>
      <c r="B63" s="38" t="s">
        <v>286</v>
      </c>
      <c r="C63" s="63" t="s">
        <v>145</v>
      </c>
      <c r="D63" s="49" t="s">
        <v>287</v>
      </c>
      <c r="E63" s="53" t="s">
        <v>40</v>
      </c>
      <c r="F63" s="38">
        <v>3</v>
      </c>
      <c r="G63" s="53" t="s">
        <v>51</v>
      </c>
      <c r="H63" s="15">
        <v>23050</v>
      </c>
      <c r="I63" s="15">
        <v>6</v>
      </c>
    </row>
    <row r="64" spans="1:13" s="7" customFormat="1" ht="47.25">
      <c r="A64" s="34">
        <v>56</v>
      </c>
      <c r="B64" s="38" t="s">
        <v>288</v>
      </c>
      <c r="C64" s="63" t="s">
        <v>121</v>
      </c>
      <c r="D64" s="49" t="s">
        <v>231</v>
      </c>
      <c r="E64" s="53" t="s">
        <v>74</v>
      </c>
      <c r="F64" s="38">
        <v>1</v>
      </c>
      <c r="G64" s="53" t="s">
        <v>61</v>
      </c>
      <c r="H64" s="15">
        <v>30</v>
      </c>
      <c r="I64" s="15">
        <v>83330</v>
      </c>
    </row>
    <row r="65" spans="1:9" s="7" customFormat="1" ht="31.5">
      <c r="A65" s="34">
        <v>57</v>
      </c>
      <c r="B65" s="38" t="s">
        <v>289</v>
      </c>
      <c r="C65" s="63" t="s">
        <v>17</v>
      </c>
      <c r="D65" s="60" t="s">
        <v>290</v>
      </c>
      <c r="E65" s="53" t="s">
        <v>40</v>
      </c>
      <c r="F65" s="38">
        <v>8</v>
      </c>
      <c r="G65" s="53" t="s">
        <v>51</v>
      </c>
      <c r="H65" s="15">
        <v>9623</v>
      </c>
      <c r="I65" s="15">
        <v>2656</v>
      </c>
    </row>
    <row r="66" spans="1:9" s="7" customFormat="1" ht="31.5">
      <c r="A66" s="34">
        <v>58</v>
      </c>
      <c r="B66" s="38" t="s">
        <v>291</v>
      </c>
      <c r="C66" s="63" t="s">
        <v>292</v>
      </c>
      <c r="D66" s="60" t="s">
        <v>293</v>
      </c>
      <c r="E66" s="53" t="s">
        <v>122</v>
      </c>
      <c r="F66" s="38">
        <v>4</v>
      </c>
      <c r="G66" s="53" t="s">
        <v>61</v>
      </c>
      <c r="H66" s="15">
        <v>450</v>
      </c>
      <c r="I66" s="15">
        <v>1195</v>
      </c>
    </row>
    <row r="67" spans="1:9" s="7" customFormat="1" ht="31.5">
      <c r="A67" s="34">
        <v>59</v>
      </c>
      <c r="B67" s="38" t="s">
        <v>294</v>
      </c>
      <c r="C67" s="63" t="s">
        <v>145</v>
      </c>
      <c r="D67" s="49" t="s">
        <v>287</v>
      </c>
      <c r="E67" s="53" t="s">
        <v>40</v>
      </c>
      <c r="F67" s="38">
        <v>3</v>
      </c>
      <c r="G67" s="53" t="s">
        <v>51</v>
      </c>
      <c r="H67" s="15">
        <v>2335.48</v>
      </c>
      <c r="I67" s="15">
        <v>3</v>
      </c>
    </row>
    <row r="68" spans="1:9" s="7" customFormat="1">
      <c r="A68" s="34">
        <v>60</v>
      </c>
      <c r="B68" s="38" t="s">
        <v>295</v>
      </c>
      <c r="C68" s="63" t="s">
        <v>103</v>
      </c>
      <c r="D68" s="49" t="s">
        <v>144</v>
      </c>
      <c r="E68" s="53" t="s">
        <v>36</v>
      </c>
      <c r="F68" s="38">
        <v>1</v>
      </c>
      <c r="G68" s="53" t="s">
        <v>51</v>
      </c>
      <c r="H68" s="15">
        <v>19850</v>
      </c>
      <c r="I68" s="15">
        <v>20435</v>
      </c>
    </row>
    <row r="69" spans="1:9" s="7" customFormat="1" ht="31.5">
      <c r="A69" s="34">
        <v>61</v>
      </c>
      <c r="B69" s="38" t="s">
        <v>296</v>
      </c>
      <c r="C69" s="63" t="s">
        <v>297</v>
      </c>
      <c r="D69" s="60" t="s">
        <v>298</v>
      </c>
      <c r="E69" s="53" t="s">
        <v>38</v>
      </c>
      <c r="F69" s="38">
        <v>2</v>
      </c>
      <c r="G69" s="53" t="s">
        <v>59</v>
      </c>
      <c r="H69" s="15">
        <v>2500</v>
      </c>
      <c r="I69" s="15">
        <v>29500</v>
      </c>
    </row>
    <row r="70" spans="1:9" s="7" customFormat="1" ht="47.25">
      <c r="A70" s="34">
        <v>62</v>
      </c>
      <c r="B70" s="38" t="s">
        <v>299</v>
      </c>
      <c r="C70" s="63" t="s">
        <v>300</v>
      </c>
      <c r="D70" s="60" t="s">
        <v>301</v>
      </c>
      <c r="E70" s="53" t="s">
        <v>122</v>
      </c>
      <c r="F70" s="38">
        <v>24</v>
      </c>
      <c r="G70" s="53" t="s">
        <v>52</v>
      </c>
      <c r="H70" s="15">
        <v>7861</v>
      </c>
      <c r="I70" s="15">
        <v>350</v>
      </c>
    </row>
    <row r="71" spans="1:9" s="7" customFormat="1" ht="31.5">
      <c r="A71" s="34">
        <v>63</v>
      </c>
      <c r="B71" s="63" t="s">
        <v>302</v>
      </c>
      <c r="C71" s="48" t="s">
        <v>136</v>
      </c>
      <c r="D71" s="49" t="s">
        <v>303</v>
      </c>
      <c r="E71" s="53" t="s">
        <v>38</v>
      </c>
      <c r="F71" s="38">
        <v>9</v>
      </c>
      <c r="G71" s="54" t="s">
        <v>59</v>
      </c>
      <c r="H71" s="15">
        <v>1240</v>
      </c>
      <c r="I71" s="15">
        <v>1300</v>
      </c>
    </row>
    <row r="72" spans="1:9" s="7" customFormat="1">
      <c r="A72" s="34">
        <v>64</v>
      </c>
      <c r="B72" s="63" t="s">
        <v>304</v>
      </c>
      <c r="C72" s="48" t="s">
        <v>94</v>
      </c>
      <c r="D72" s="49" t="s">
        <v>96</v>
      </c>
      <c r="E72" s="53" t="s">
        <v>42</v>
      </c>
      <c r="F72" s="38">
        <v>5</v>
      </c>
      <c r="G72" s="54" t="s">
        <v>51</v>
      </c>
      <c r="H72" s="15">
        <v>66636</v>
      </c>
      <c r="I72" s="15">
        <v>60</v>
      </c>
    </row>
    <row r="73" spans="1:9" s="7" customFormat="1" ht="31.5">
      <c r="A73" s="34">
        <v>65</v>
      </c>
      <c r="B73" s="63" t="s">
        <v>305</v>
      </c>
      <c r="C73" s="65" t="s">
        <v>306</v>
      </c>
      <c r="D73" s="66" t="s">
        <v>307</v>
      </c>
      <c r="E73" s="53" t="s">
        <v>308</v>
      </c>
      <c r="F73" s="15">
        <v>1</v>
      </c>
      <c r="G73" s="54" t="s">
        <v>71</v>
      </c>
      <c r="H73" s="15">
        <v>1</v>
      </c>
      <c r="I73" s="15">
        <v>500</v>
      </c>
    </row>
    <row r="74" spans="1:9" s="7" customFormat="1" ht="31.5">
      <c r="A74" s="34">
        <v>66</v>
      </c>
      <c r="B74" s="63" t="s">
        <v>309</v>
      </c>
      <c r="C74" s="48" t="s">
        <v>28</v>
      </c>
      <c r="D74" s="49" t="s">
        <v>29</v>
      </c>
      <c r="E74" s="53" t="s">
        <v>43</v>
      </c>
      <c r="F74" s="15">
        <v>1</v>
      </c>
      <c r="G74" s="54" t="s">
        <v>51</v>
      </c>
      <c r="H74" s="15">
        <v>46081</v>
      </c>
      <c r="I74" s="15">
        <f>110+105</f>
        <v>215</v>
      </c>
    </row>
    <row r="75" spans="1:9" s="7" customFormat="1" ht="66" customHeight="1">
      <c r="A75" s="34">
        <v>67</v>
      </c>
      <c r="B75" s="63" t="s">
        <v>310</v>
      </c>
      <c r="C75" s="41" t="s">
        <v>62</v>
      </c>
      <c r="D75" s="66" t="s">
        <v>63</v>
      </c>
      <c r="E75" s="53" t="s">
        <v>34</v>
      </c>
      <c r="F75" s="15">
        <v>1</v>
      </c>
      <c r="G75" s="54" t="s">
        <v>59</v>
      </c>
      <c r="H75" s="15">
        <v>20130</v>
      </c>
      <c r="I75" s="15">
        <f>2852+2053+1568+833</f>
        <v>7306</v>
      </c>
    </row>
    <row r="76" spans="1:9" s="7" customFormat="1" ht="31.5">
      <c r="A76" s="34">
        <v>68</v>
      </c>
      <c r="B76" s="63" t="s">
        <v>311</v>
      </c>
      <c r="C76" s="39" t="s">
        <v>89</v>
      </c>
      <c r="D76" s="40" t="s">
        <v>90</v>
      </c>
      <c r="E76" s="53" t="s">
        <v>84</v>
      </c>
      <c r="F76" s="15">
        <v>1</v>
      </c>
      <c r="G76" s="54" t="s">
        <v>50</v>
      </c>
      <c r="H76" s="15">
        <v>430</v>
      </c>
      <c r="I76" s="15">
        <v>29</v>
      </c>
    </row>
    <row r="77" spans="1:9" s="7" customFormat="1" ht="31.5">
      <c r="A77" s="34">
        <v>69</v>
      </c>
      <c r="B77" s="48" t="s">
        <v>312</v>
      </c>
      <c r="C77" s="48" t="s">
        <v>17</v>
      </c>
      <c r="D77" s="49" t="s">
        <v>18</v>
      </c>
      <c r="E77" s="53" t="s">
        <v>40</v>
      </c>
      <c r="F77" s="15">
        <v>1</v>
      </c>
      <c r="G77" s="54" t="s">
        <v>51</v>
      </c>
      <c r="H77" s="15">
        <v>1020.2</v>
      </c>
      <c r="I77" s="15">
        <f>1776+272</f>
        <v>2048</v>
      </c>
    </row>
    <row r="78" spans="1:9" s="7" customFormat="1" ht="31.5">
      <c r="A78" s="34">
        <v>70</v>
      </c>
      <c r="B78" s="48" t="s">
        <v>313</v>
      </c>
      <c r="C78" s="39" t="s">
        <v>314</v>
      </c>
      <c r="D78" s="40" t="s">
        <v>315</v>
      </c>
      <c r="E78" s="53" t="s">
        <v>74</v>
      </c>
      <c r="F78" s="15">
        <v>1</v>
      </c>
      <c r="G78" s="54" t="s">
        <v>50</v>
      </c>
      <c r="H78" s="15">
        <v>1330</v>
      </c>
      <c r="I78" s="15">
        <v>1700</v>
      </c>
    </row>
    <row r="79" spans="1:9" s="7" customFormat="1" ht="31.5">
      <c r="A79" s="34">
        <v>71</v>
      </c>
      <c r="B79" s="48" t="s">
        <v>316</v>
      </c>
      <c r="C79" s="48" t="s">
        <v>66</v>
      </c>
      <c r="D79" s="49" t="s">
        <v>67</v>
      </c>
      <c r="E79" s="53" t="s">
        <v>68</v>
      </c>
      <c r="F79" s="15">
        <v>1</v>
      </c>
      <c r="G79" s="54" t="s">
        <v>50</v>
      </c>
      <c r="H79" s="15">
        <v>240</v>
      </c>
      <c r="I79" s="15">
        <v>250</v>
      </c>
    </row>
    <row r="80" spans="1:9" s="7" customFormat="1" ht="31.5">
      <c r="A80" s="34">
        <v>72</v>
      </c>
      <c r="B80" s="48" t="s">
        <v>317</v>
      </c>
      <c r="C80" s="39" t="s">
        <v>137</v>
      </c>
      <c r="D80" s="40" t="s">
        <v>16</v>
      </c>
      <c r="E80" s="53" t="s">
        <v>53</v>
      </c>
      <c r="F80" s="15">
        <v>1</v>
      </c>
      <c r="G80" s="54" t="s">
        <v>50</v>
      </c>
      <c r="H80" s="15">
        <v>2540</v>
      </c>
      <c r="I80" s="15">
        <v>500</v>
      </c>
    </row>
    <row r="81" spans="1:9" s="7" customFormat="1" ht="31.5">
      <c r="A81" s="34">
        <v>73</v>
      </c>
      <c r="B81" s="48" t="s">
        <v>318</v>
      </c>
      <c r="C81" s="39" t="s">
        <v>137</v>
      </c>
      <c r="D81" s="40" t="s">
        <v>16</v>
      </c>
      <c r="E81" s="53" t="s">
        <v>53</v>
      </c>
      <c r="F81" s="15">
        <v>3</v>
      </c>
      <c r="G81" s="54" t="s">
        <v>50</v>
      </c>
      <c r="H81" s="15">
        <v>1380</v>
      </c>
      <c r="I81" s="15">
        <v>5436</v>
      </c>
    </row>
    <row r="82" spans="1:9" s="7" customFormat="1" ht="31.5">
      <c r="A82" s="34">
        <v>74</v>
      </c>
      <c r="B82" s="48" t="s">
        <v>319</v>
      </c>
      <c r="C82" s="48" t="s">
        <v>26</v>
      </c>
      <c r="D82" s="49" t="s">
        <v>27</v>
      </c>
      <c r="E82" s="53" t="s">
        <v>42</v>
      </c>
      <c r="F82" s="15">
        <v>9</v>
      </c>
      <c r="G82" s="54" t="s">
        <v>50</v>
      </c>
      <c r="H82" s="15">
        <v>26216</v>
      </c>
      <c r="I82" s="15">
        <v>3456</v>
      </c>
    </row>
    <row r="83" spans="1:9" s="7" customFormat="1" ht="31.5">
      <c r="A83" s="34">
        <v>75</v>
      </c>
      <c r="B83" s="48" t="s">
        <v>320</v>
      </c>
      <c r="C83" s="48" t="s">
        <v>28</v>
      </c>
      <c r="D83" s="49" t="s">
        <v>29</v>
      </c>
      <c r="E83" s="53" t="s">
        <v>43</v>
      </c>
      <c r="F83" s="15">
        <v>1</v>
      </c>
      <c r="G83" s="54" t="s">
        <v>51</v>
      </c>
      <c r="H83" s="15">
        <v>62856</v>
      </c>
      <c r="I83" s="15">
        <f>94+298</f>
        <v>392</v>
      </c>
    </row>
    <row r="84" spans="1:9" s="7" customFormat="1" ht="31.5">
      <c r="A84" s="34">
        <v>76</v>
      </c>
      <c r="B84" s="48" t="s">
        <v>321</v>
      </c>
      <c r="C84" s="39" t="s">
        <v>166</v>
      </c>
      <c r="D84" s="40" t="s">
        <v>167</v>
      </c>
      <c r="E84" s="53" t="s">
        <v>42</v>
      </c>
      <c r="F84" s="15">
        <v>1</v>
      </c>
      <c r="G84" s="54" t="s">
        <v>51</v>
      </c>
      <c r="H84" s="15">
        <v>9</v>
      </c>
      <c r="I84" s="15">
        <v>6170</v>
      </c>
    </row>
    <row r="85" spans="1:9" s="7" customFormat="1" ht="31.5">
      <c r="A85" s="34">
        <v>77</v>
      </c>
      <c r="B85" s="48" t="s">
        <v>322</v>
      </c>
      <c r="C85" s="41" t="s">
        <v>62</v>
      </c>
      <c r="D85" s="66" t="s">
        <v>63</v>
      </c>
      <c r="E85" s="53" t="s">
        <v>34</v>
      </c>
      <c r="F85" s="15">
        <v>6</v>
      </c>
      <c r="G85" s="54" t="s">
        <v>59</v>
      </c>
      <c r="H85" s="15">
        <v>53527.5</v>
      </c>
      <c r="I85" s="15">
        <f>20207.1+19777.1</f>
        <v>39984.199999999997</v>
      </c>
    </row>
    <row r="86" spans="1:9" s="7" customFormat="1" ht="31.5">
      <c r="A86" s="34">
        <v>78</v>
      </c>
      <c r="B86" s="48" t="s">
        <v>321</v>
      </c>
      <c r="C86" s="48" t="s">
        <v>19</v>
      </c>
      <c r="D86" s="49" t="s">
        <v>323</v>
      </c>
      <c r="E86" s="53" t="s">
        <v>324</v>
      </c>
      <c r="F86" s="15">
        <v>7</v>
      </c>
      <c r="G86" s="19" t="s">
        <v>50</v>
      </c>
      <c r="H86" s="15">
        <v>4698</v>
      </c>
      <c r="I86" s="15">
        <v>11790</v>
      </c>
    </row>
    <row r="87" spans="1:9" s="7" customFormat="1" ht="31.5">
      <c r="A87" s="34">
        <v>79</v>
      </c>
      <c r="B87" s="48" t="s">
        <v>325</v>
      </c>
      <c r="C87" s="48" t="s">
        <v>326</v>
      </c>
      <c r="D87" s="49" t="s">
        <v>327</v>
      </c>
      <c r="E87" s="53" t="s">
        <v>40</v>
      </c>
      <c r="F87" s="38">
        <v>2</v>
      </c>
      <c r="G87" s="38" t="s">
        <v>51</v>
      </c>
      <c r="H87" s="15">
        <v>963</v>
      </c>
      <c r="I87" s="15">
        <f>330+321</f>
        <v>651</v>
      </c>
    </row>
    <row r="88" spans="1:9" s="7" customFormat="1" ht="31.5">
      <c r="A88" s="34">
        <v>80</v>
      </c>
      <c r="B88" s="48" t="s">
        <v>328</v>
      </c>
      <c r="C88" s="41" t="s">
        <v>329</v>
      </c>
      <c r="D88" s="66" t="s">
        <v>330</v>
      </c>
      <c r="E88" s="38" t="s">
        <v>42</v>
      </c>
      <c r="F88" s="38">
        <v>1</v>
      </c>
      <c r="G88" s="38" t="s">
        <v>51</v>
      </c>
      <c r="H88" s="15">
        <v>5024</v>
      </c>
      <c r="I88" s="15">
        <v>15</v>
      </c>
    </row>
    <row r="89" spans="1:9" s="7" customFormat="1" ht="47.25">
      <c r="A89" s="34">
        <v>81</v>
      </c>
      <c r="B89" s="48" t="s">
        <v>331</v>
      </c>
      <c r="C89" s="48" t="s">
        <v>100</v>
      </c>
      <c r="D89" s="49" t="s">
        <v>120</v>
      </c>
      <c r="E89" s="67" t="s">
        <v>92</v>
      </c>
      <c r="F89" s="38">
        <v>1</v>
      </c>
      <c r="G89" s="38" t="s">
        <v>50</v>
      </c>
      <c r="H89" s="15">
        <v>10232</v>
      </c>
      <c r="I89" s="15">
        <f>100+150+100</f>
        <v>350</v>
      </c>
    </row>
    <row r="90" spans="1:9" s="7" customFormat="1" ht="31.5">
      <c r="A90" s="34">
        <v>82</v>
      </c>
      <c r="B90" s="48" t="s">
        <v>332</v>
      </c>
      <c r="C90" s="48" t="s">
        <v>333</v>
      </c>
      <c r="D90" s="49" t="s">
        <v>334</v>
      </c>
      <c r="E90" s="38" t="s">
        <v>125</v>
      </c>
      <c r="F90" s="38">
        <v>8</v>
      </c>
      <c r="G90" s="38" t="s">
        <v>51</v>
      </c>
      <c r="H90" s="15">
        <v>14500</v>
      </c>
      <c r="I90" s="15">
        <f>2408+1254+2540+1587</f>
        <v>7789</v>
      </c>
    </row>
    <row r="91" spans="1:9" s="7" customFormat="1" ht="31.5">
      <c r="A91" s="34">
        <v>83</v>
      </c>
      <c r="B91" s="68" t="s">
        <v>335</v>
      </c>
      <c r="C91" s="69" t="s">
        <v>333</v>
      </c>
      <c r="D91" s="70" t="s">
        <v>334</v>
      </c>
      <c r="E91" s="38" t="s">
        <v>140</v>
      </c>
      <c r="F91" s="38">
        <v>5</v>
      </c>
      <c r="G91" s="38" t="s">
        <v>51</v>
      </c>
      <c r="H91" s="15">
        <v>6124</v>
      </c>
      <c r="I91" s="15">
        <f>602+97</f>
        <v>699</v>
      </c>
    </row>
    <row r="92" spans="1:9" s="7" customFormat="1" ht="31.5">
      <c r="A92" s="34">
        <v>84</v>
      </c>
      <c r="B92" s="48" t="s">
        <v>336</v>
      </c>
      <c r="C92" s="39" t="s">
        <v>22</v>
      </c>
      <c r="D92" s="40" t="s">
        <v>337</v>
      </c>
      <c r="E92" s="38" t="s">
        <v>186</v>
      </c>
      <c r="F92" s="15">
        <v>1</v>
      </c>
      <c r="G92" s="19" t="s">
        <v>59</v>
      </c>
      <c r="H92" s="15">
        <v>14250</v>
      </c>
      <c r="I92" s="15">
        <v>65778</v>
      </c>
    </row>
    <row r="93" spans="1:9" s="7" customFormat="1" ht="31.5">
      <c r="A93" s="34">
        <v>85</v>
      </c>
      <c r="B93" s="48" t="s">
        <v>338</v>
      </c>
      <c r="C93" s="39" t="s">
        <v>103</v>
      </c>
      <c r="D93" s="40" t="s">
        <v>156</v>
      </c>
      <c r="E93" s="38" t="s">
        <v>36</v>
      </c>
      <c r="F93" s="15">
        <v>24</v>
      </c>
      <c r="G93" s="19" t="s">
        <v>51</v>
      </c>
      <c r="H93" s="15">
        <f>75+110+35+600+290+216+129+201+95+53+157+144+493+95+75+277+242+132+459+104+106</f>
        <v>4088</v>
      </c>
      <c r="I93" s="15">
        <v>66304</v>
      </c>
    </row>
    <row r="94" spans="1:9" s="7" customFormat="1" ht="31.5">
      <c r="A94" s="34">
        <v>86</v>
      </c>
      <c r="B94" s="48" t="s">
        <v>339</v>
      </c>
      <c r="C94" s="39" t="s">
        <v>103</v>
      </c>
      <c r="D94" s="40" t="s">
        <v>156</v>
      </c>
      <c r="E94" s="38" t="s">
        <v>36</v>
      </c>
      <c r="F94" s="15">
        <v>13</v>
      </c>
      <c r="G94" s="19" t="s">
        <v>51</v>
      </c>
      <c r="H94" s="15">
        <f>115+174+366+209+284+50+374+63+59+146+606+72+613</f>
        <v>3131</v>
      </c>
      <c r="I94" s="15">
        <f>5021+4396+13051</f>
        <v>22468</v>
      </c>
    </row>
    <row r="95" spans="1:9" s="7" customFormat="1" ht="31.5">
      <c r="A95" s="34">
        <v>87</v>
      </c>
      <c r="B95" s="48" t="s">
        <v>340</v>
      </c>
      <c r="C95" s="39" t="s">
        <v>193</v>
      </c>
      <c r="D95" s="40" t="s">
        <v>341</v>
      </c>
      <c r="E95" s="38" t="s">
        <v>342</v>
      </c>
      <c r="F95" s="15">
        <v>2</v>
      </c>
      <c r="G95" s="19" t="s">
        <v>50</v>
      </c>
      <c r="H95" s="15">
        <f>432+216</f>
        <v>648</v>
      </c>
      <c r="I95" s="15">
        <f>40+5+15+3+9+3+31+44+40+2+5+61+5+5+44+2+30+40</f>
        <v>384</v>
      </c>
    </row>
    <row r="96" spans="1:9" s="7" customFormat="1" ht="31.5">
      <c r="A96" s="34">
        <v>88</v>
      </c>
      <c r="B96" s="48" t="s">
        <v>343</v>
      </c>
      <c r="C96" s="39" t="s">
        <v>117</v>
      </c>
      <c r="D96" s="40" t="s">
        <v>118</v>
      </c>
      <c r="E96" s="38" t="s">
        <v>53</v>
      </c>
      <c r="F96" s="15">
        <v>1</v>
      </c>
      <c r="G96" s="19" t="s">
        <v>50</v>
      </c>
      <c r="H96" s="15">
        <v>2220</v>
      </c>
      <c r="I96" s="15">
        <f>3807+670+107.2+94.1+755</f>
        <v>5433.3</v>
      </c>
    </row>
    <row r="97" spans="1:9" s="7" customFormat="1" ht="31.5">
      <c r="A97" s="34">
        <v>89</v>
      </c>
      <c r="B97" s="48" t="s">
        <v>344</v>
      </c>
      <c r="C97" s="39" t="s">
        <v>193</v>
      </c>
      <c r="D97" s="40" t="s">
        <v>341</v>
      </c>
      <c r="E97" s="38" t="s">
        <v>342</v>
      </c>
      <c r="F97" s="15">
        <v>2</v>
      </c>
      <c r="G97" s="19" t="s">
        <v>50</v>
      </c>
      <c r="H97" s="15">
        <f>134+82</f>
        <v>216</v>
      </c>
      <c r="I97" s="15">
        <f>11904+12040+5160+712+12900+6944+32760+8120</f>
        <v>90540</v>
      </c>
    </row>
    <row r="98" spans="1:9" s="7" customFormat="1" ht="31.5">
      <c r="A98" s="34">
        <v>90</v>
      </c>
      <c r="B98" s="48" t="s">
        <v>345</v>
      </c>
      <c r="C98" s="39" t="s">
        <v>117</v>
      </c>
      <c r="D98" s="40" t="s">
        <v>118</v>
      </c>
      <c r="E98" s="53" t="s">
        <v>126</v>
      </c>
      <c r="F98" s="15">
        <v>1</v>
      </c>
      <c r="G98" s="19" t="s">
        <v>50</v>
      </c>
      <c r="H98" s="15">
        <v>4860</v>
      </c>
      <c r="I98" s="15">
        <v>1200</v>
      </c>
    </row>
    <row r="99" spans="1:9" s="7" customFormat="1" ht="31.5">
      <c r="A99" s="34">
        <v>91</v>
      </c>
      <c r="B99" s="48" t="s">
        <v>346</v>
      </c>
      <c r="C99" s="39" t="s">
        <v>117</v>
      </c>
      <c r="D99" s="40" t="s">
        <v>118</v>
      </c>
      <c r="E99" s="19" t="s">
        <v>79</v>
      </c>
      <c r="F99" s="19">
        <v>1</v>
      </c>
      <c r="G99" s="19" t="s">
        <v>50</v>
      </c>
      <c r="H99" s="19">
        <v>5124</v>
      </c>
      <c r="I99" s="15">
        <v>1600</v>
      </c>
    </row>
    <row r="100" spans="1:9" s="7" customFormat="1" ht="31.5">
      <c r="A100" s="34">
        <v>92</v>
      </c>
      <c r="B100" s="48" t="s">
        <v>347</v>
      </c>
      <c r="C100" s="39" t="s">
        <v>95</v>
      </c>
      <c r="D100" s="40" t="s">
        <v>81</v>
      </c>
      <c r="E100" s="19" t="s">
        <v>43</v>
      </c>
      <c r="F100" s="19">
        <v>1</v>
      </c>
      <c r="G100" s="19" t="s">
        <v>51</v>
      </c>
      <c r="H100" s="19">
        <v>49327</v>
      </c>
      <c r="I100" s="15">
        <f>1002+1160</f>
        <v>2162</v>
      </c>
    </row>
    <row r="101" spans="1:9" s="7" customFormat="1" ht="31.5">
      <c r="A101" s="34">
        <v>93</v>
      </c>
      <c r="B101" s="48" t="s">
        <v>348</v>
      </c>
      <c r="C101" s="48" t="s">
        <v>176</v>
      </c>
      <c r="D101" s="60" t="s">
        <v>177</v>
      </c>
      <c r="E101" s="19" t="s">
        <v>41</v>
      </c>
      <c r="F101" s="19">
        <v>3</v>
      </c>
      <c r="G101" s="19" t="s">
        <v>51</v>
      </c>
      <c r="H101" s="19">
        <f>19400+25955+9945</f>
        <v>55300</v>
      </c>
      <c r="I101" s="15">
        <v>1606</v>
      </c>
    </row>
    <row r="102" spans="1:9" s="7" customFormat="1" ht="31.5">
      <c r="A102" s="34">
        <v>94</v>
      </c>
      <c r="B102" s="48" t="s">
        <v>349</v>
      </c>
      <c r="C102" s="39" t="s">
        <v>117</v>
      </c>
      <c r="D102" s="40" t="s">
        <v>118</v>
      </c>
      <c r="E102" s="19" t="s">
        <v>350</v>
      </c>
      <c r="F102" s="19">
        <v>1</v>
      </c>
      <c r="G102" s="19" t="s">
        <v>50</v>
      </c>
      <c r="H102" s="19">
        <v>4200</v>
      </c>
      <c r="I102" s="15">
        <v>1270</v>
      </c>
    </row>
    <row r="103" spans="1:9" s="7" customFormat="1" ht="31.5">
      <c r="A103" s="34">
        <v>95</v>
      </c>
      <c r="B103" s="48" t="s">
        <v>351</v>
      </c>
      <c r="C103" s="39" t="s">
        <v>141</v>
      </c>
      <c r="D103" s="40" t="s">
        <v>25</v>
      </c>
      <c r="E103" s="19" t="s">
        <v>42</v>
      </c>
      <c r="F103" s="19">
        <v>1</v>
      </c>
      <c r="G103" s="19" t="s">
        <v>51</v>
      </c>
      <c r="H103" s="19">
        <v>7120</v>
      </c>
      <c r="I103" s="15">
        <v>3200</v>
      </c>
    </row>
    <row r="104" spans="1:9" s="7" customFormat="1" ht="31.5">
      <c r="A104" s="34">
        <v>96</v>
      </c>
      <c r="B104" s="48" t="s">
        <v>352</v>
      </c>
      <c r="C104" s="39" t="s">
        <v>137</v>
      </c>
      <c r="D104" s="40" t="s">
        <v>16</v>
      </c>
      <c r="E104" s="71" t="s">
        <v>353</v>
      </c>
      <c r="F104" s="19">
        <v>4</v>
      </c>
      <c r="G104" s="19" t="s">
        <v>50</v>
      </c>
      <c r="H104" s="19">
        <f>504+1002+612+800</f>
        <v>2918</v>
      </c>
      <c r="I104" s="15">
        <v>3376</v>
      </c>
    </row>
    <row r="105" spans="1:9" s="7" customFormat="1" ht="31.5">
      <c r="A105" s="34">
        <v>97</v>
      </c>
      <c r="B105" s="48" t="s">
        <v>354</v>
      </c>
      <c r="C105" s="39" t="s">
        <v>32</v>
      </c>
      <c r="D105" s="40" t="s">
        <v>33</v>
      </c>
      <c r="E105" s="19" t="s">
        <v>40</v>
      </c>
      <c r="F105" s="19">
        <v>2</v>
      </c>
      <c r="G105" s="19" t="s">
        <v>51</v>
      </c>
      <c r="H105" s="19">
        <f>4923+18686</f>
        <v>23609</v>
      </c>
      <c r="I105" s="15">
        <v>2600</v>
      </c>
    </row>
    <row r="106" spans="1:9" s="7" customFormat="1" ht="31.5">
      <c r="A106" s="34">
        <v>98</v>
      </c>
      <c r="B106" s="48" t="s">
        <v>355</v>
      </c>
      <c r="C106" s="72" t="s">
        <v>30</v>
      </c>
      <c r="D106" s="72" t="s">
        <v>31</v>
      </c>
      <c r="E106" s="71" t="s">
        <v>189</v>
      </c>
      <c r="F106" s="19">
        <v>21</v>
      </c>
      <c r="G106" s="19" t="s">
        <v>50</v>
      </c>
      <c r="H106" s="19">
        <v>350</v>
      </c>
      <c r="I106" s="15">
        <f>1968+600+1600+480</f>
        <v>4648</v>
      </c>
    </row>
    <row r="107" spans="1:9" s="7" customFormat="1" ht="31.5">
      <c r="A107" s="34">
        <v>99</v>
      </c>
      <c r="B107" s="48" t="s">
        <v>356</v>
      </c>
      <c r="C107" s="39" t="s">
        <v>141</v>
      </c>
      <c r="D107" s="40" t="s">
        <v>25</v>
      </c>
      <c r="E107" s="19" t="s">
        <v>40</v>
      </c>
      <c r="F107" s="19">
        <v>25</v>
      </c>
      <c r="G107" s="19" t="s">
        <v>51</v>
      </c>
      <c r="H107" s="19">
        <v>5351</v>
      </c>
      <c r="I107" s="15">
        <f>126854+51438</f>
        <v>178292</v>
      </c>
    </row>
    <row r="108" spans="1:9" s="7" customFormat="1" ht="31.5">
      <c r="A108" s="34">
        <v>100</v>
      </c>
      <c r="B108" s="48" t="s">
        <v>357</v>
      </c>
      <c r="C108" s="39" t="s">
        <v>137</v>
      </c>
      <c r="D108" s="40" t="s">
        <v>16</v>
      </c>
      <c r="E108" s="71" t="s">
        <v>169</v>
      </c>
      <c r="F108" s="19">
        <v>1</v>
      </c>
      <c r="G108" s="19" t="s">
        <v>50</v>
      </c>
      <c r="H108" s="19">
        <v>644</v>
      </c>
      <c r="I108" s="15">
        <f>14768+800</f>
        <v>15568</v>
      </c>
    </row>
    <row r="109" spans="1:9" s="7" customFormat="1" ht="31.5">
      <c r="A109" s="34">
        <v>101</v>
      </c>
      <c r="B109" s="48" t="s">
        <v>358</v>
      </c>
      <c r="C109" s="39" t="s">
        <v>141</v>
      </c>
      <c r="D109" s="40" t="s">
        <v>25</v>
      </c>
      <c r="E109" s="19" t="s">
        <v>359</v>
      </c>
      <c r="F109" s="19">
        <v>22</v>
      </c>
      <c r="G109" s="19" t="s">
        <v>51</v>
      </c>
      <c r="H109" s="19">
        <v>7684</v>
      </c>
      <c r="I109" s="15">
        <f>5000+5000+10000</f>
        <v>20000</v>
      </c>
    </row>
    <row r="110" spans="1:9" s="7" customFormat="1" ht="31.5">
      <c r="A110" s="34">
        <v>102</v>
      </c>
      <c r="B110" s="48" t="s">
        <v>360</v>
      </c>
      <c r="C110" s="39" t="s">
        <v>137</v>
      </c>
      <c r="D110" s="40" t="s">
        <v>16</v>
      </c>
      <c r="E110" s="19" t="s">
        <v>209</v>
      </c>
      <c r="F110" s="19">
        <v>1</v>
      </c>
      <c r="G110" s="19" t="s">
        <v>50</v>
      </c>
      <c r="H110" s="19">
        <v>960</v>
      </c>
      <c r="I110" s="15">
        <v>15</v>
      </c>
    </row>
    <row r="111" spans="1:9" s="7" customFormat="1">
      <c r="A111" s="34">
        <v>103</v>
      </c>
      <c r="B111" s="48" t="s">
        <v>361</v>
      </c>
      <c r="C111" s="39" t="s">
        <v>362</v>
      </c>
      <c r="D111" s="40" t="s">
        <v>363</v>
      </c>
      <c r="E111" s="19" t="s">
        <v>364</v>
      </c>
      <c r="F111" s="19">
        <v>1</v>
      </c>
      <c r="G111" s="19" t="s">
        <v>50</v>
      </c>
      <c r="H111" s="19">
        <v>18</v>
      </c>
      <c r="I111" s="15">
        <v>54</v>
      </c>
    </row>
    <row r="112" spans="1:9" s="7" customFormat="1" ht="31.5">
      <c r="A112" s="34">
        <v>104</v>
      </c>
      <c r="B112" s="48" t="s">
        <v>365</v>
      </c>
      <c r="C112" s="39" t="s">
        <v>141</v>
      </c>
      <c r="D112" s="40" t="s">
        <v>25</v>
      </c>
      <c r="E112" s="19" t="s">
        <v>41</v>
      </c>
      <c r="F112" s="19">
        <v>25</v>
      </c>
      <c r="G112" s="19" t="s">
        <v>51</v>
      </c>
      <c r="H112" s="19">
        <v>4530</v>
      </c>
      <c r="I112" s="15">
        <v>4860</v>
      </c>
    </row>
    <row r="113" spans="1:9" s="7" customFormat="1" ht="31.5">
      <c r="A113" s="34">
        <v>105</v>
      </c>
      <c r="B113" s="48" t="s">
        <v>366</v>
      </c>
      <c r="C113" s="39" t="s">
        <v>141</v>
      </c>
      <c r="D113" s="40" t="s">
        <v>25</v>
      </c>
      <c r="E113" s="19" t="s">
        <v>41</v>
      </c>
      <c r="F113" s="19">
        <v>24</v>
      </c>
      <c r="G113" s="19" t="s">
        <v>51</v>
      </c>
      <c r="H113" s="19">
        <v>4870</v>
      </c>
      <c r="I113" s="15">
        <f>1977+60+85+68+145+149+190+155+96+135+562+134+138+130+373+68+130+202+317+414+140+190+61+130</f>
        <v>6049</v>
      </c>
    </row>
    <row r="114" spans="1:9" s="7" customFormat="1" ht="31.5">
      <c r="A114" s="34">
        <v>106</v>
      </c>
      <c r="B114" s="48" t="s">
        <v>367</v>
      </c>
      <c r="C114" s="39" t="s">
        <v>368</v>
      </c>
      <c r="D114" s="40" t="s">
        <v>369</v>
      </c>
      <c r="E114" s="19" t="s">
        <v>40</v>
      </c>
      <c r="F114" s="19">
        <v>1</v>
      </c>
      <c r="G114" s="19" t="s">
        <v>51</v>
      </c>
      <c r="H114" s="19">
        <v>21220</v>
      </c>
      <c r="I114" s="15">
        <f>12+1000+1000+7320+12810+21960+12+10980</f>
        <v>55094</v>
      </c>
    </row>
    <row r="115" spans="1:9" s="7" customFormat="1" ht="31.5">
      <c r="A115" s="34">
        <v>107</v>
      </c>
      <c r="B115" s="48" t="s">
        <v>370</v>
      </c>
      <c r="C115" s="39" t="s">
        <v>142</v>
      </c>
      <c r="D115" s="40" t="s">
        <v>143</v>
      </c>
      <c r="E115" s="19" t="s">
        <v>359</v>
      </c>
      <c r="F115" s="19">
        <v>22</v>
      </c>
      <c r="G115" s="19" t="s">
        <v>51</v>
      </c>
      <c r="H115" s="19">
        <f>1237+565+1595+3745+1160+4758+1256+394+523+193+565+518+790+746+567+398+553+573+542+801+758+1226</f>
        <v>23463</v>
      </c>
      <c r="I115" s="15">
        <f>344+516</f>
        <v>860</v>
      </c>
    </row>
    <row r="116" spans="1:9" s="7" customFormat="1" ht="31.5">
      <c r="A116" s="34">
        <v>108</v>
      </c>
      <c r="B116" s="48" t="s">
        <v>371</v>
      </c>
      <c r="C116" s="73" t="s">
        <v>372</v>
      </c>
      <c r="D116" s="74" t="s">
        <v>373</v>
      </c>
      <c r="E116" s="19" t="s">
        <v>91</v>
      </c>
      <c r="F116" s="19">
        <v>1</v>
      </c>
      <c r="G116" s="19" t="s">
        <v>50</v>
      </c>
      <c r="H116" s="19">
        <v>3900</v>
      </c>
      <c r="I116" s="16">
        <f>653+4795+3415</f>
        <v>8863</v>
      </c>
    </row>
    <row r="117" spans="1:9" s="7" customFormat="1" ht="31.5">
      <c r="A117" s="34">
        <v>109</v>
      </c>
      <c r="B117" s="48" t="s">
        <v>374</v>
      </c>
      <c r="C117" s="75" t="s">
        <v>20</v>
      </c>
      <c r="D117" s="74" t="s">
        <v>21</v>
      </c>
      <c r="E117" s="19" t="s">
        <v>39</v>
      </c>
      <c r="F117" s="19">
        <v>2</v>
      </c>
      <c r="G117" s="19" t="s">
        <v>49</v>
      </c>
      <c r="H117" s="19">
        <f>128+53</f>
        <v>181</v>
      </c>
      <c r="I117" s="15">
        <f>80+246+84+140+58+80+66+124+10+7+178+8+57+80+70+114+85+220+408+26</f>
        <v>2141</v>
      </c>
    </row>
    <row r="118" spans="1:9" s="7" customFormat="1" ht="31.5">
      <c r="A118" s="34">
        <v>110</v>
      </c>
      <c r="B118" s="48" t="s">
        <v>375</v>
      </c>
      <c r="C118" s="72" t="s">
        <v>30</v>
      </c>
      <c r="D118" s="72" t="s">
        <v>31</v>
      </c>
      <c r="E118" s="19" t="s">
        <v>76</v>
      </c>
      <c r="F118" s="19">
        <v>1</v>
      </c>
      <c r="G118" s="19" t="s">
        <v>50</v>
      </c>
      <c r="H118" s="19">
        <v>72</v>
      </c>
      <c r="I118" s="15">
        <v>550</v>
      </c>
    </row>
    <row r="119" spans="1:9" s="7" customFormat="1" ht="31.5">
      <c r="A119" s="34">
        <v>111</v>
      </c>
      <c r="B119" s="48" t="s">
        <v>376</v>
      </c>
      <c r="C119" s="39" t="s">
        <v>32</v>
      </c>
      <c r="D119" s="40" t="s">
        <v>33</v>
      </c>
      <c r="E119" s="19" t="s">
        <v>377</v>
      </c>
      <c r="F119" s="19">
        <v>3</v>
      </c>
      <c r="G119" s="19" t="s">
        <v>51</v>
      </c>
      <c r="H119" s="19">
        <f>9439+6617+5171</f>
        <v>21227</v>
      </c>
      <c r="I119" s="15">
        <v>2304</v>
      </c>
    </row>
    <row r="120" spans="1:9" s="7" customFormat="1" ht="31.5">
      <c r="A120" s="34">
        <v>112</v>
      </c>
      <c r="B120" s="48" t="s">
        <v>378</v>
      </c>
      <c r="C120" s="72" t="s">
        <v>30</v>
      </c>
      <c r="D120" s="72" t="s">
        <v>31</v>
      </c>
      <c r="E120" s="19" t="s">
        <v>56</v>
      </c>
      <c r="F120" s="19">
        <v>2</v>
      </c>
      <c r="G120" s="19" t="s">
        <v>50</v>
      </c>
      <c r="H120" s="19">
        <v>200</v>
      </c>
      <c r="I120" s="15">
        <v>4548</v>
      </c>
    </row>
    <row r="121" spans="1:9" s="7" customFormat="1" ht="31.5">
      <c r="A121" s="34">
        <v>113</v>
      </c>
      <c r="B121" s="48" t="s">
        <v>379</v>
      </c>
      <c r="C121" s="39" t="s">
        <v>117</v>
      </c>
      <c r="D121" s="40" t="s">
        <v>118</v>
      </c>
      <c r="E121" s="19" t="s">
        <v>91</v>
      </c>
      <c r="F121" s="19">
        <v>1</v>
      </c>
      <c r="G121" s="19" t="s">
        <v>50</v>
      </c>
      <c r="H121" s="19">
        <v>18304</v>
      </c>
      <c r="I121" s="15">
        <f>147+55+54+53+56+76+234</f>
        <v>675</v>
      </c>
    </row>
    <row r="122" spans="1:9" s="7" customFormat="1" ht="31.5">
      <c r="A122" s="34">
        <v>114</v>
      </c>
      <c r="B122" s="76" t="s">
        <v>380</v>
      </c>
      <c r="C122" s="48" t="s">
        <v>66</v>
      </c>
      <c r="D122" s="49" t="s">
        <v>67</v>
      </c>
      <c r="E122" s="53" t="s">
        <v>68</v>
      </c>
      <c r="F122" s="15">
        <v>2</v>
      </c>
      <c r="G122" s="54" t="s">
        <v>50</v>
      </c>
      <c r="H122" s="15">
        <f>192+512</f>
        <v>704</v>
      </c>
      <c r="I122" s="15">
        <f>420+1301+170+230+470+82+410+460+235+120+140+341+942+740+576+84+158+87+55+78+215+57+76+116</f>
        <v>7563</v>
      </c>
    </row>
    <row r="123" spans="1:9" s="7" customFormat="1" ht="30">
      <c r="A123" s="34">
        <v>115</v>
      </c>
      <c r="B123" s="76" t="s">
        <v>381</v>
      </c>
      <c r="C123" s="77" t="s">
        <v>382</v>
      </c>
      <c r="D123" s="77" t="s">
        <v>383</v>
      </c>
      <c r="E123" s="78" t="s">
        <v>35</v>
      </c>
      <c r="F123" s="78">
        <v>2</v>
      </c>
      <c r="G123" s="78" t="s">
        <v>61</v>
      </c>
      <c r="H123" s="28">
        <f>1314+1240</f>
        <v>2554</v>
      </c>
      <c r="I123" s="15">
        <f>30+15+47</f>
        <v>92</v>
      </c>
    </row>
    <row r="124" spans="1:9" s="7" customFormat="1">
      <c r="A124" s="34">
        <v>116</v>
      </c>
      <c r="B124" s="76" t="s">
        <v>384</v>
      </c>
      <c r="C124" s="79" t="s">
        <v>385</v>
      </c>
      <c r="D124" s="76" t="s">
        <v>386</v>
      </c>
      <c r="E124" s="47" t="s">
        <v>58</v>
      </c>
      <c r="F124" s="80" t="s">
        <v>387</v>
      </c>
      <c r="G124" s="81" t="s">
        <v>49</v>
      </c>
      <c r="H124" s="28">
        <v>12</v>
      </c>
      <c r="I124" s="15">
        <v>20339</v>
      </c>
    </row>
    <row r="125" spans="1:9" s="7" customFormat="1" ht="30">
      <c r="A125" s="34">
        <v>117</v>
      </c>
      <c r="B125" s="76" t="s">
        <v>388</v>
      </c>
      <c r="C125" s="82" t="s">
        <v>28</v>
      </c>
      <c r="D125" s="83" t="s">
        <v>29</v>
      </c>
      <c r="E125" s="84" t="s">
        <v>43</v>
      </c>
      <c r="F125" s="30">
        <v>1</v>
      </c>
      <c r="G125" s="85" t="s">
        <v>51</v>
      </c>
      <c r="H125" s="28">
        <v>48122</v>
      </c>
      <c r="I125" s="15">
        <f>9567+5838+3896+3990+3804+5805+1968+3865+15648+3990</f>
        <v>58371</v>
      </c>
    </row>
    <row r="126" spans="1:9" s="7" customFormat="1" ht="30">
      <c r="A126" s="34">
        <v>118</v>
      </c>
      <c r="B126" s="76" t="s">
        <v>389</v>
      </c>
      <c r="C126" s="82" t="s">
        <v>64</v>
      </c>
      <c r="D126" s="83" t="s">
        <v>65</v>
      </c>
      <c r="E126" s="84" t="s">
        <v>41</v>
      </c>
      <c r="F126" s="30">
        <v>1</v>
      </c>
      <c r="G126" s="85" t="s">
        <v>51</v>
      </c>
      <c r="H126" s="28">
        <v>8312</v>
      </c>
      <c r="I126" s="15">
        <v>7900</v>
      </c>
    </row>
    <row r="127" spans="1:9" s="7" customFormat="1" ht="31.5">
      <c r="A127" s="34">
        <v>119</v>
      </c>
      <c r="B127" s="76" t="s">
        <v>390</v>
      </c>
      <c r="C127" s="75" t="s">
        <v>182</v>
      </c>
      <c r="D127" s="40" t="s">
        <v>391</v>
      </c>
      <c r="E127" s="53" t="s">
        <v>58</v>
      </c>
      <c r="F127" s="15">
        <v>1</v>
      </c>
      <c r="G127" s="54" t="s">
        <v>61</v>
      </c>
      <c r="H127" s="28">
        <v>1002</v>
      </c>
      <c r="I127" s="15">
        <v>960</v>
      </c>
    </row>
    <row r="128" spans="1:9" s="7" customFormat="1" ht="31.5">
      <c r="A128" s="34">
        <v>120</v>
      </c>
      <c r="B128" s="76" t="s">
        <v>392</v>
      </c>
      <c r="C128" s="39" t="s">
        <v>240</v>
      </c>
      <c r="D128" s="40" t="s">
        <v>241</v>
      </c>
      <c r="E128" s="53" t="s">
        <v>242</v>
      </c>
      <c r="F128" s="38">
        <v>1</v>
      </c>
      <c r="G128" s="38" t="s">
        <v>51</v>
      </c>
      <c r="H128" s="15">
        <v>48149</v>
      </c>
      <c r="I128" s="15">
        <v>6000</v>
      </c>
    </row>
    <row r="129" spans="1:9" s="7" customFormat="1" ht="30">
      <c r="A129" s="34">
        <v>121</v>
      </c>
      <c r="B129" s="76" t="s">
        <v>393</v>
      </c>
      <c r="C129" s="86" t="s">
        <v>137</v>
      </c>
      <c r="D129" s="87" t="s">
        <v>16</v>
      </c>
      <c r="E129" s="88" t="s">
        <v>85</v>
      </c>
      <c r="F129" s="89">
        <v>2</v>
      </c>
      <c r="G129" s="89" t="s">
        <v>50</v>
      </c>
      <c r="H129" s="28">
        <f>706+700</f>
        <v>1406</v>
      </c>
      <c r="I129" s="15">
        <f>898+1956+2360+2310+2993+1383+937+1827+1930+1912+2252+2910+1128+972</f>
        <v>25768</v>
      </c>
    </row>
    <row r="130" spans="1:9" s="7" customFormat="1" ht="30">
      <c r="A130" s="34">
        <v>122</v>
      </c>
      <c r="B130" s="76" t="s">
        <v>394</v>
      </c>
      <c r="C130" s="86" t="s">
        <v>137</v>
      </c>
      <c r="D130" s="87" t="s">
        <v>16</v>
      </c>
      <c r="E130" s="47" t="s">
        <v>91</v>
      </c>
      <c r="F130" s="80">
        <v>1</v>
      </c>
      <c r="G130" s="81" t="s">
        <v>50</v>
      </c>
      <c r="H130" s="28">
        <v>5580</v>
      </c>
      <c r="I130" s="15">
        <f>60+45+182+887+443+46+137+84+98+152+862+135+278+1095+144+70+160+213+67+70+200+186+50</f>
        <v>5664</v>
      </c>
    </row>
    <row r="131" spans="1:9" s="7" customFormat="1" ht="30">
      <c r="A131" s="34">
        <v>123</v>
      </c>
      <c r="B131" s="76" t="s">
        <v>395</v>
      </c>
      <c r="C131" s="86" t="s">
        <v>137</v>
      </c>
      <c r="D131" s="87" t="s">
        <v>16</v>
      </c>
      <c r="E131" s="47" t="s">
        <v>73</v>
      </c>
      <c r="F131" s="80">
        <v>1</v>
      </c>
      <c r="G131" s="81" t="s">
        <v>50</v>
      </c>
      <c r="H131" s="28">
        <v>200</v>
      </c>
      <c r="I131" s="15">
        <f>491+170+282+973+21+87+183+340+304+124+347+79+163+371+57+62+380+110+116+158+60+288+60</f>
        <v>5226</v>
      </c>
    </row>
    <row r="132" spans="1:9" s="7" customFormat="1" ht="31.5">
      <c r="A132" s="34">
        <v>124</v>
      </c>
      <c r="B132" s="76" t="s">
        <v>396</v>
      </c>
      <c r="C132" s="48" t="s">
        <v>115</v>
      </c>
      <c r="D132" s="49" t="s">
        <v>397</v>
      </c>
      <c r="E132" s="53" t="s">
        <v>184</v>
      </c>
      <c r="F132" s="15">
        <v>2</v>
      </c>
      <c r="G132" s="54" t="s">
        <v>61</v>
      </c>
      <c r="H132" s="28">
        <f>2178+906</f>
        <v>3084</v>
      </c>
      <c r="I132" s="15">
        <v>180</v>
      </c>
    </row>
    <row r="133" spans="1:9" s="7" customFormat="1" ht="30">
      <c r="A133" s="34">
        <v>125</v>
      </c>
      <c r="B133" s="76" t="s">
        <v>398</v>
      </c>
      <c r="C133" s="90" t="s">
        <v>105</v>
      </c>
      <c r="D133" s="83" t="s">
        <v>399</v>
      </c>
      <c r="E133" s="78" t="s">
        <v>400</v>
      </c>
      <c r="F133" s="78">
        <v>5</v>
      </c>
      <c r="G133" s="78" t="s">
        <v>61</v>
      </c>
      <c r="H133" s="28">
        <f>50</f>
        <v>50</v>
      </c>
      <c r="I133" s="15">
        <f>72+232+377+725+87+72+110+194+153+173+921+326+73+65+69+107+272+36+270+65</f>
        <v>4399</v>
      </c>
    </row>
    <row r="134" spans="1:9" s="7" customFormat="1" ht="31.5">
      <c r="A134" s="34">
        <v>126</v>
      </c>
      <c r="B134" s="76" t="s">
        <v>401</v>
      </c>
      <c r="C134" s="48" t="s">
        <v>17</v>
      </c>
      <c r="D134" s="49" t="s">
        <v>18</v>
      </c>
      <c r="E134" s="38" t="s">
        <v>40</v>
      </c>
      <c r="F134" s="38">
        <v>3</v>
      </c>
      <c r="G134" s="38" t="s">
        <v>51</v>
      </c>
      <c r="H134" s="28">
        <f>1470+173+329</f>
        <v>1972</v>
      </c>
      <c r="I134" s="15">
        <f>96+388+186+148+196+178+92+199+295+125+172+375+165+175+403+130</f>
        <v>3323</v>
      </c>
    </row>
    <row r="135" spans="1:9" s="7" customFormat="1" ht="31.5">
      <c r="A135" s="34">
        <v>127</v>
      </c>
      <c r="B135" s="76" t="s">
        <v>402</v>
      </c>
      <c r="C135" s="48" t="s">
        <v>17</v>
      </c>
      <c r="D135" s="49" t="s">
        <v>18</v>
      </c>
      <c r="E135" s="38" t="s">
        <v>40</v>
      </c>
      <c r="F135" s="38">
        <v>5</v>
      </c>
      <c r="G135" s="38" t="s">
        <v>51</v>
      </c>
      <c r="H135" s="28">
        <f>108+231+1476+392+195</f>
        <v>2402</v>
      </c>
      <c r="I135" s="19">
        <v>88</v>
      </c>
    </row>
    <row r="136" spans="1:9" s="7" customFormat="1" ht="30">
      <c r="A136" s="34">
        <v>128</v>
      </c>
      <c r="B136" s="76" t="s">
        <v>403</v>
      </c>
      <c r="C136" s="91" t="s">
        <v>20</v>
      </c>
      <c r="D136" s="92" t="s">
        <v>21</v>
      </c>
      <c r="E136" s="84" t="s">
        <v>404</v>
      </c>
      <c r="F136" s="30">
        <v>1</v>
      </c>
      <c r="G136" s="85" t="s">
        <v>50</v>
      </c>
      <c r="H136" s="28">
        <v>684</v>
      </c>
      <c r="I136" s="27">
        <v>285</v>
      </c>
    </row>
    <row r="137" spans="1:9" s="7" customFormat="1" ht="30">
      <c r="A137" s="34">
        <v>129</v>
      </c>
      <c r="B137" s="76" t="s">
        <v>405</v>
      </c>
      <c r="C137" s="91" t="s">
        <v>20</v>
      </c>
      <c r="D137" s="92" t="s">
        <v>21</v>
      </c>
      <c r="E137" s="84" t="s">
        <v>404</v>
      </c>
      <c r="F137" s="80">
        <v>2</v>
      </c>
      <c r="G137" s="85" t="s">
        <v>50</v>
      </c>
      <c r="H137" s="28">
        <f>832+832</f>
        <v>1664</v>
      </c>
      <c r="I137" s="15">
        <v>18156</v>
      </c>
    </row>
    <row r="138" spans="1:9" s="7" customFormat="1" ht="31.5">
      <c r="A138" s="34">
        <v>130</v>
      </c>
      <c r="B138" s="76" t="s">
        <v>406</v>
      </c>
      <c r="C138" s="93" t="s">
        <v>407</v>
      </c>
      <c r="D138" s="94" t="s">
        <v>408</v>
      </c>
      <c r="E138" s="95" t="s">
        <v>409</v>
      </c>
      <c r="F138" s="15">
        <v>2</v>
      </c>
      <c r="G138" s="96" t="s">
        <v>51</v>
      </c>
      <c r="H138" s="28">
        <f>17358+2162</f>
        <v>19520</v>
      </c>
      <c r="I138" s="15">
        <v>1008</v>
      </c>
    </row>
    <row r="139" spans="1:9" s="7" customFormat="1" ht="31.5">
      <c r="A139" s="34">
        <v>131</v>
      </c>
      <c r="B139" s="76" t="s">
        <v>410</v>
      </c>
      <c r="C139" s="97" t="s">
        <v>153</v>
      </c>
      <c r="D139" s="98" t="s">
        <v>154</v>
      </c>
      <c r="E139" s="99" t="s">
        <v>37</v>
      </c>
      <c r="F139" s="15">
        <v>2</v>
      </c>
      <c r="G139" s="54" t="s">
        <v>61</v>
      </c>
      <c r="H139" s="28">
        <f>50+113</f>
        <v>163</v>
      </c>
      <c r="I139" s="15">
        <f>54+80</f>
        <v>134</v>
      </c>
    </row>
    <row r="140" spans="1:9" s="7" customFormat="1" ht="31.5">
      <c r="A140" s="34">
        <v>132</v>
      </c>
      <c r="B140" s="76" t="s">
        <v>411</v>
      </c>
      <c r="C140" s="97" t="s">
        <v>153</v>
      </c>
      <c r="D140" s="98" t="s">
        <v>154</v>
      </c>
      <c r="E140" s="99" t="s">
        <v>122</v>
      </c>
      <c r="F140" s="15">
        <v>1</v>
      </c>
      <c r="G140" s="54" t="s">
        <v>61</v>
      </c>
      <c r="H140" s="28">
        <v>1752</v>
      </c>
      <c r="I140" s="19">
        <v>20</v>
      </c>
    </row>
    <row r="141" spans="1:9" s="7" customFormat="1" ht="30">
      <c r="A141" s="34">
        <v>133</v>
      </c>
      <c r="B141" s="76" t="s">
        <v>412</v>
      </c>
      <c r="C141" s="91" t="s">
        <v>20</v>
      </c>
      <c r="D141" s="92" t="s">
        <v>21</v>
      </c>
      <c r="E141" s="84" t="s">
        <v>404</v>
      </c>
      <c r="F141" s="80">
        <v>1</v>
      </c>
      <c r="G141" s="85" t="s">
        <v>50</v>
      </c>
      <c r="H141" s="28">
        <v>190</v>
      </c>
      <c r="I141" s="19">
        <f>70+23+48+45</f>
        <v>186</v>
      </c>
    </row>
    <row r="142" spans="1:9" s="7" customFormat="1" ht="31.5">
      <c r="A142" s="34">
        <v>134</v>
      </c>
      <c r="B142" s="76" t="s">
        <v>413</v>
      </c>
      <c r="C142" s="39" t="s">
        <v>314</v>
      </c>
      <c r="D142" s="40" t="s">
        <v>315</v>
      </c>
      <c r="E142" s="53" t="s">
        <v>414</v>
      </c>
      <c r="F142" s="38">
        <v>1</v>
      </c>
      <c r="G142" s="54" t="s">
        <v>50</v>
      </c>
      <c r="H142" s="28">
        <v>420</v>
      </c>
      <c r="I142" s="15">
        <f>12000+900+8550+4900+6000+1400+2400+3400+1800+13200+30000+4554+3500+1848+624+306</f>
        <v>95382</v>
      </c>
    </row>
    <row r="143" spans="1:9" s="7" customFormat="1">
      <c r="A143" s="34">
        <v>135</v>
      </c>
      <c r="B143" s="100" t="s">
        <v>415</v>
      </c>
      <c r="C143" s="101" t="s">
        <v>416</v>
      </c>
      <c r="D143" s="100" t="s">
        <v>417</v>
      </c>
      <c r="E143" s="78" t="s">
        <v>76</v>
      </c>
      <c r="F143" s="78">
        <v>1</v>
      </c>
      <c r="G143" s="89" t="s">
        <v>50</v>
      </c>
      <c r="H143" s="30">
        <v>10</v>
      </c>
      <c r="I143" s="28">
        <v>5185</v>
      </c>
    </row>
    <row r="144" spans="1:9" s="7" customFormat="1">
      <c r="A144" s="34">
        <v>136</v>
      </c>
      <c r="B144" s="102" t="s">
        <v>418</v>
      </c>
      <c r="C144" s="103" t="s">
        <v>419</v>
      </c>
      <c r="D144" s="104" t="s">
        <v>420</v>
      </c>
      <c r="E144" s="78" t="s">
        <v>421</v>
      </c>
      <c r="F144" s="78">
        <v>1</v>
      </c>
      <c r="G144" s="78" t="s">
        <v>51</v>
      </c>
      <c r="H144" s="30">
        <v>17156</v>
      </c>
      <c r="I144" s="28">
        <v>25</v>
      </c>
    </row>
    <row r="145" spans="1:9" s="7" customFormat="1">
      <c r="A145" s="34">
        <v>137</v>
      </c>
      <c r="B145" s="102" t="s">
        <v>422</v>
      </c>
      <c r="C145" s="103" t="s">
        <v>149</v>
      </c>
      <c r="D145" s="104" t="s">
        <v>423</v>
      </c>
      <c r="E145" s="84" t="s">
        <v>77</v>
      </c>
      <c r="F145" s="78">
        <v>1</v>
      </c>
      <c r="G145" s="89" t="s">
        <v>50</v>
      </c>
      <c r="H145" s="30">
        <v>350</v>
      </c>
      <c r="I145" s="28">
        <v>119</v>
      </c>
    </row>
    <row r="146" spans="1:9" s="7" customFormat="1">
      <c r="A146" s="34">
        <v>138</v>
      </c>
      <c r="B146" s="102" t="s">
        <v>424</v>
      </c>
      <c r="C146" s="105" t="s">
        <v>419</v>
      </c>
      <c r="D146" s="104" t="s">
        <v>420</v>
      </c>
      <c r="E146" s="78" t="s">
        <v>42</v>
      </c>
      <c r="F146" s="78">
        <v>4</v>
      </c>
      <c r="G146" s="78" t="s">
        <v>51</v>
      </c>
      <c r="H146" s="30">
        <v>22640</v>
      </c>
      <c r="I146" s="28">
        <v>20407</v>
      </c>
    </row>
    <row r="147" spans="1:9" s="7" customFormat="1" ht="30">
      <c r="A147" s="34">
        <v>139</v>
      </c>
      <c r="B147" s="105" t="s">
        <v>425</v>
      </c>
      <c r="C147" s="86" t="s">
        <v>117</v>
      </c>
      <c r="D147" s="87" t="s">
        <v>118</v>
      </c>
      <c r="E147" s="78" t="s">
        <v>164</v>
      </c>
      <c r="F147" s="30">
        <v>1</v>
      </c>
      <c r="G147" s="89" t="s">
        <v>50</v>
      </c>
      <c r="H147" s="30">
        <v>2352</v>
      </c>
      <c r="I147" s="28">
        <v>26176</v>
      </c>
    </row>
    <row r="148" spans="1:9" s="7" customFormat="1" ht="30">
      <c r="A148" s="34">
        <v>140</v>
      </c>
      <c r="B148" s="102" t="s">
        <v>426</v>
      </c>
      <c r="C148" s="82" t="s">
        <v>28</v>
      </c>
      <c r="D148" s="83" t="s">
        <v>29</v>
      </c>
      <c r="E148" s="84" t="s">
        <v>43</v>
      </c>
      <c r="F148" s="30">
        <v>1</v>
      </c>
      <c r="G148" s="85" t="s">
        <v>51</v>
      </c>
      <c r="H148" s="30">
        <v>64180</v>
      </c>
      <c r="I148" s="28">
        <v>12913</v>
      </c>
    </row>
    <row r="149" spans="1:9" s="7" customFormat="1" ht="30">
      <c r="A149" s="34">
        <v>141</v>
      </c>
      <c r="B149" s="102" t="s">
        <v>427</v>
      </c>
      <c r="C149" s="86" t="s">
        <v>82</v>
      </c>
      <c r="D149" s="87" t="s">
        <v>83</v>
      </c>
      <c r="E149" s="84" t="s">
        <v>75</v>
      </c>
      <c r="F149" s="30">
        <v>1</v>
      </c>
      <c r="G149" s="85" t="s">
        <v>51</v>
      </c>
      <c r="H149" s="30">
        <v>83350</v>
      </c>
      <c r="I149" s="29">
        <v>56370</v>
      </c>
    </row>
    <row r="150" spans="1:9" s="7" customFormat="1" ht="30">
      <c r="A150" s="34">
        <v>142</v>
      </c>
      <c r="B150" s="102" t="s">
        <v>428</v>
      </c>
      <c r="C150" s="91" t="s">
        <v>23</v>
      </c>
      <c r="D150" s="92" t="s">
        <v>24</v>
      </c>
      <c r="E150" s="84" t="s">
        <v>429</v>
      </c>
      <c r="F150" s="30">
        <v>4</v>
      </c>
      <c r="G150" s="85" t="s">
        <v>51</v>
      </c>
      <c r="H150" s="30">
        <v>5665</v>
      </c>
      <c r="I150" s="28">
        <v>2929</v>
      </c>
    </row>
    <row r="151" spans="1:9" s="7" customFormat="1" ht="30">
      <c r="A151" s="34">
        <v>143</v>
      </c>
      <c r="B151" s="105" t="s">
        <v>430</v>
      </c>
      <c r="C151" s="91" t="s">
        <v>20</v>
      </c>
      <c r="D151" s="92" t="s">
        <v>21</v>
      </c>
      <c r="E151" s="84" t="s">
        <v>39</v>
      </c>
      <c r="F151" s="30">
        <v>3</v>
      </c>
      <c r="G151" s="85" t="s">
        <v>50</v>
      </c>
      <c r="H151" s="30">
        <v>159</v>
      </c>
      <c r="I151" s="28">
        <v>18109</v>
      </c>
    </row>
    <row r="152" spans="1:9" s="7" customFormat="1" ht="30">
      <c r="A152" s="34">
        <v>144</v>
      </c>
      <c r="B152" s="105" t="s">
        <v>431</v>
      </c>
      <c r="C152" s="91" t="s">
        <v>23</v>
      </c>
      <c r="D152" s="92" t="s">
        <v>24</v>
      </c>
      <c r="E152" s="84" t="s">
        <v>429</v>
      </c>
      <c r="F152" s="30">
        <v>5</v>
      </c>
      <c r="G152" s="85" t="s">
        <v>51</v>
      </c>
      <c r="H152" s="30">
        <v>18594</v>
      </c>
      <c r="I152" s="28">
        <v>4</v>
      </c>
    </row>
    <row r="153" spans="1:9" s="7" customFormat="1" ht="30">
      <c r="A153" s="34">
        <v>145</v>
      </c>
      <c r="B153" s="102" t="s">
        <v>432</v>
      </c>
      <c r="C153" s="82" t="s">
        <v>131</v>
      </c>
      <c r="D153" s="83" t="s">
        <v>270</v>
      </c>
      <c r="E153" s="84" t="s">
        <v>433</v>
      </c>
      <c r="F153" s="78">
        <v>1</v>
      </c>
      <c r="G153" s="84" t="s">
        <v>61</v>
      </c>
      <c r="H153" s="30">
        <v>500</v>
      </c>
      <c r="I153" s="28">
        <v>2</v>
      </c>
    </row>
    <row r="154" spans="1:9" s="7" customFormat="1" ht="30">
      <c r="A154" s="34">
        <v>146</v>
      </c>
      <c r="B154" s="105" t="s">
        <v>434</v>
      </c>
      <c r="C154" s="91" t="s">
        <v>23</v>
      </c>
      <c r="D154" s="92" t="s">
        <v>24</v>
      </c>
      <c r="E154" s="84" t="s">
        <v>429</v>
      </c>
      <c r="F154" s="30">
        <v>10</v>
      </c>
      <c r="G154" s="85" t="s">
        <v>51</v>
      </c>
      <c r="H154" s="30">
        <v>13771</v>
      </c>
      <c r="I154" s="28">
        <v>3200</v>
      </c>
    </row>
    <row r="155" spans="1:9" s="7" customFormat="1" ht="30">
      <c r="A155" s="34">
        <v>147</v>
      </c>
      <c r="B155" s="102" t="s">
        <v>435</v>
      </c>
      <c r="C155" s="86" t="s">
        <v>137</v>
      </c>
      <c r="D155" s="87" t="s">
        <v>16</v>
      </c>
      <c r="E155" s="88" t="s">
        <v>35</v>
      </c>
      <c r="F155" s="89">
        <v>1</v>
      </c>
      <c r="G155" s="89" t="s">
        <v>50</v>
      </c>
      <c r="H155" s="30">
        <v>3516</v>
      </c>
      <c r="I155" s="28">
        <v>200</v>
      </c>
    </row>
    <row r="156" spans="1:9" s="7" customFormat="1">
      <c r="A156" s="34">
        <v>148</v>
      </c>
      <c r="B156" s="105" t="s">
        <v>436</v>
      </c>
      <c r="C156" s="105" t="s">
        <v>382</v>
      </c>
      <c r="D156" s="105" t="s">
        <v>383</v>
      </c>
      <c r="E156" s="88" t="s">
        <v>35</v>
      </c>
      <c r="F156" s="78">
        <v>2</v>
      </c>
      <c r="G156" s="89" t="s">
        <v>50</v>
      </c>
      <c r="H156" s="30">
        <v>2480</v>
      </c>
      <c r="I156" s="28">
        <v>362</v>
      </c>
    </row>
    <row r="157" spans="1:9" s="7" customFormat="1" ht="30">
      <c r="A157" s="34">
        <v>149</v>
      </c>
      <c r="B157" s="105" t="s">
        <v>437</v>
      </c>
      <c r="C157" s="86" t="s">
        <v>137</v>
      </c>
      <c r="D157" s="87" t="s">
        <v>16</v>
      </c>
      <c r="E157" s="88" t="s">
        <v>35</v>
      </c>
      <c r="F157" s="89">
        <v>1</v>
      </c>
      <c r="G157" s="89" t="s">
        <v>50</v>
      </c>
      <c r="H157" s="30">
        <v>2736</v>
      </c>
      <c r="I157" s="28">
        <v>1500</v>
      </c>
    </row>
    <row r="158" spans="1:9" s="7" customFormat="1">
      <c r="A158" s="34">
        <v>150</v>
      </c>
      <c r="B158" s="105" t="s">
        <v>438</v>
      </c>
      <c r="C158" s="105" t="s">
        <v>439</v>
      </c>
      <c r="D158" s="105" t="s">
        <v>440</v>
      </c>
      <c r="E158" s="78" t="s">
        <v>178</v>
      </c>
      <c r="F158" s="78">
        <v>1</v>
      </c>
      <c r="G158" s="89" t="s">
        <v>50</v>
      </c>
      <c r="H158" s="30">
        <v>120</v>
      </c>
      <c r="I158" s="28">
        <v>1008</v>
      </c>
    </row>
    <row r="159" spans="1:9" s="7" customFormat="1">
      <c r="A159" s="34">
        <v>151</v>
      </c>
      <c r="B159" s="102" t="s">
        <v>441</v>
      </c>
      <c r="C159" s="105" t="s">
        <v>439</v>
      </c>
      <c r="D159" s="105" t="s">
        <v>440</v>
      </c>
      <c r="E159" s="78" t="s">
        <v>164</v>
      </c>
      <c r="F159" s="78">
        <v>1</v>
      </c>
      <c r="G159" s="89" t="s">
        <v>50</v>
      </c>
      <c r="H159" s="30"/>
      <c r="I159" s="28">
        <v>10</v>
      </c>
    </row>
    <row r="160" spans="1:9" s="7" customFormat="1" ht="30">
      <c r="A160" s="34">
        <v>152</v>
      </c>
      <c r="B160" s="102" t="s">
        <v>442</v>
      </c>
      <c r="C160" s="86" t="s">
        <v>137</v>
      </c>
      <c r="D160" s="87" t="s">
        <v>16</v>
      </c>
      <c r="E160" s="88" t="s">
        <v>56</v>
      </c>
      <c r="F160" s="89">
        <v>1</v>
      </c>
      <c r="G160" s="89" t="s">
        <v>50</v>
      </c>
      <c r="H160" s="30">
        <v>10608</v>
      </c>
      <c r="I160" s="28">
        <v>5</v>
      </c>
    </row>
    <row r="161" spans="1:9" s="7" customFormat="1" ht="30">
      <c r="A161" s="34">
        <v>153</v>
      </c>
      <c r="B161" s="102" t="s">
        <v>443</v>
      </c>
      <c r="C161" s="86" t="s">
        <v>137</v>
      </c>
      <c r="D161" s="87" t="s">
        <v>16</v>
      </c>
      <c r="E161" s="88" t="s">
        <v>444</v>
      </c>
      <c r="F161" s="89">
        <v>2</v>
      </c>
      <c r="G161" s="89" t="s">
        <v>50</v>
      </c>
      <c r="H161" s="30">
        <v>5052</v>
      </c>
      <c r="I161" s="28">
        <v>179346</v>
      </c>
    </row>
    <row r="162" spans="1:9" s="7" customFormat="1" ht="30">
      <c r="A162" s="34">
        <v>154</v>
      </c>
      <c r="B162" s="102" t="s">
        <v>445</v>
      </c>
      <c r="C162" s="86" t="s">
        <v>137</v>
      </c>
      <c r="D162" s="87" t="s">
        <v>16</v>
      </c>
      <c r="E162" s="88" t="s">
        <v>35</v>
      </c>
      <c r="F162" s="89">
        <v>1</v>
      </c>
      <c r="G162" s="89" t="s">
        <v>50</v>
      </c>
      <c r="H162" s="30">
        <v>2064</v>
      </c>
      <c r="I162" s="28">
        <v>48086</v>
      </c>
    </row>
    <row r="163" spans="1:9" s="7" customFormat="1" ht="30">
      <c r="A163" s="34">
        <v>155</v>
      </c>
      <c r="B163" s="102" t="s">
        <v>446</v>
      </c>
      <c r="C163" s="86" t="s">
        <v>137</v>
      </c>
      <c r="D163" s="87" t="s">
        <v>16</v>
      </c>
      <c r="E163" s="88" t="s">
        <v>53</v>
      </c>
      <c r="F163" s="89">
        <v>1</v>
      </c>
      <c r="G163" s="89" t="s">
        <v>50</v>
      </c>
      <c r="H163" s="30">
        <v>960</v>
      </c>
      <c r="I163" s="28">
        <v>62</v>
      </c>
    </row>
    <row r="164" spans="1:9" s="7" customFormat="1" ht="30">
      <c r="A164" s="34">
        <v>156</v>
      </c>
      <c r="B164" s="102" t="s">
        <v>447</v>
      </c>
      <c r="C164" s="86" t="s">
        <v>137</v>
      </c>
      <c r="D164" s="87" t="s">
        <v>16</v>
      </c>
      <c r="E164" s="88" t="s">
        <v>53</v>
      </c>
      <c r="F164" s="89">
        <v>1</v>
      </c>
      <c r="G164" s="89" t="s">
        <v>50</v>
      </c>
      <c r="H164" s="30">
        <v>1044</v>
      </c>
      <c r="I164" s="28">
        <v>20</v>
      </c>
    </row>
    <row r="165" spans="1:9" s="7" customFormat="1" ht="30">
      <c r="A165" s="34">
        <v>157</v>
      </c>
      <c r="B165" s="105" t="s">
        <v>448</v>
      </c>
      <c r="C165" s="82" t="s">
        <v>64</v>
      </c>
      <c r="D165" s="83" t="s">
        <v>65</v>
      </c>
      <c r="E165" s="84" t="s">
        <v>41</v>
      </c>
      <c r="F165" s="30">
        <v>2</v>
      </c>
      <c r="G165" s="85" t="s">
        <v>51</v>
      </c>
      <c r="H165" s="30">
        <v>18013</v>
      </c>
      <c r="I165" s="15">
        <v>304</v>
      </c>
    </row>
    <row r="166" spans="1:9" s="7" customFormat="1" ht="30">
      <c r="A166" s="34">
        <v>158</v>
      </c>
      <c r="B166" s="102" t="s">
        <v>449</v>
      </c>
      <c r="C166" s="91" t="s">
        <v>20</v>
      </c>
      <c r="D166" s="92" t="s">
        <v>21</v>
      </c>
      <c r="E166" s="84" t="s">
        <v>37</v>
      </c>
      <c r="F166" s="30">
        <v>1</v>
      </c>
      <c r="G166" s="89" t="s">
        <v>52</v>
      </c>
      <c r="H166" s="30">
        <v>456</v>
      </c>
      <c r="I166" s="15">
        <v>2076</v>
      </c>
    </row>
    <row r="167" spans="1:9" s="7" customFormat="1" ht="30">
      <c r="A167" s="34">
        <v>159</v>
      </c>
      <c r="B167" s="102" t="s">
        <v>450</v>
      </c>
      <c r="C167" s="86" t="s">
        <v>137</v>
      </c>
      <c r="D167" s="87" t="s">
        <v>16</v>
      </c>
      <c r="E167" s="88" t="s">
        <v>92</v>
      </c>
      <c r="F167" s="89">
        <v>2</v>
      </c>
      <c r="G167" s="89" t="s">
        <v>50</v>
      </c>
      <c r="H167" s="30">
        <v>8080</v>
      </c>
      <c r="I167" s="15">
        <v>3128</v>
      </c>
    </row>
    <row r="168" spans="1:9" s="7" customFormat="1">
      <c r="A168" s="34">
        <v>160</v>
      </c>
      <c r="B168" s="102" t="s">
        <v>451</v>
      </c>
      <c r="C168" s="86" t="s">
        <v>452</v>
      </c>
      <c r="D168" s="105" t="s">
        <v>453</v>
      </c>
      <c r="E168" s="78" t="s">
        <v>122</v>
      </c>
      <c r="F168" s="78">
        <v>3</v>
      </c>
      <c r="G168" s="89" t="s">
        <v>50</v>
      </c>
      <c r="H168" s="30">
        <v>1900</v>
      </c>
      <c r="I168" s="15">
        <v>90</v>
      </c>
    </row>
    <row r="169" spans="1:9" s="7" customFormat="1">
      <c r="A169" s="34">
        <v>161</v>
      </c>
      <c r="B169" s="105" t="s">
        <v>454</v>
      </c>
      <c r="C169" s="103" t="s">
        <v>455</v>
      </c>
      <c r="D169" s="104" t="s">
        <v>456</v>
      </c>
      <c r="E169" s="78" t="s">
        <v>457</v>
      </c>
      <c r="F169" s="78">
        <v>10</v>
      </c>
      <c r="G169" s="85" t="s">
        <v>51</v>
      </c>
      <c r="H169" s="30">
        <v>9979</v>
      </c>
      <c r="I169" s="15">
        <v>49725</v>
      </c>
    </row>
    <row r="170" spans="1:9" s="7" customFormat="1" ht="30">
      <c r="A170" s="34">
        <v>162</v>
      </c>
      <c r="B170" s="102" t="s">
        <v>458</v>
      </c>
      <c r="C170" s="90" t="s">
        <v>459</v>
      </c>
      <c r="D170" s="106" t="s">
        <v>460</v>
      </c>
      <c r="E170" s="78" t="s">
        <v>58</v>
      </c>
      <c r="F170" s="78">
        <v>2</v>
      </c>
      <c r="G170" s="78" t="s">
        <v>50</v>
      </c>
      <c r="H170" s="30">
        <v>680</v>
      </c>
      <c r="I170" s="15">
        <v>812</v>
      </c>
    </row>
    <row r="171" spans="1:9" s="7" customFormat="1" ht="30">
      <c r="A171" s="34">
        <v>163</v>
      </c>
      <c r="B171" s="102" t="s">
        <v>461</v>
      </c>
      <c r="C171" s="77" t="s">
        <v>462</v>
      </c>
      <c r="D171" s="77" t="s">
        <v>463</v>
      </c>
      <c r="E171" s="84" t="s">
        <v>38</v>
      </c>
      <c r="F171" s="30">
        <v>6</v>
      </c>
      <c r="G171" s="85" t="s">
        <v>59</v>
      </c>
      <c r="H171" s="30">
        <v>60000</v>
      </c>
      <c r="I171" s="15">
        <v>117980</v>
      </c>
    </row>
    <row r="172" spans="1:9" s="7" customFormat="1" ht="30">
      <c r="A172" s="34">
        <v>164</v>
      </c>
      <c r="B172" s="102" t="s">
        <v>464</v>
      </c>
      <c r="C172" s="77" t="s">
        <v>462</v>
      </c>
      <c r="D172" s="77" t="s">
        <v>463</v>
      </c>
      <c r="E172" s="84" t="s">
        <v>38</v>
      </c>
      <c r="F172" s="30">
        <v>10</v>
      </c>
      <c r="G172" s="85" t="s">
        <v>59</v>
      </c>
      <c r="H172" s="30">
        <v>20652</v>
      </c>
      <c r="I172" s="15">
        <v>12</v>
      </c>
    </row>
    <row r="173" spans="1:9" s="7" customFormat="1" ht="30">
      <c r="A173" s="34">
        <v>165</v>
      </c>
      <c r="B173" s="102" t="s">
        <v>465</v>
      </c>
      <c r="C173" s="82" t="s">
        <v>176</v>
      </c>
      <c r="D173" s="107" t="s">
        <v>177</v>
      </c>
      <c r="E173" s="84" t="s">
        <v>41</v>
      </c>
      <c r="F173" s="30">
        <v>2</v>
      </c>
      <c r="G173" s="85" t="s">
        <v>51</v>
      </c>
      <c r="H173" s="30">
        <v>33355</v>
      </c>
      <c r="I173" s="15">
        <v>473</v>
      </c>
    </row>
    <row r="174" spans="1:9" s="7" customFormat="1" ht="30">
      <c r="A174" s="34">
        <v>166</v>
      </c>
      <c r="B174" s="102" t="s">
        <v>466</v>
      </c>
      <c r="C174" s="86" t="s">
        <v>32</v>
      </c>
      <c r="D174" s="87" t="s">
        <v>33</v>
      </c>
      <c r="E174" s="84" t="s">
        <v>40</v>
      </c>
      <c r="F174" s="78">
        <v>5</v>
      </c>
      <c r="G174" s="78" t="s">
        <v>51</v>
      </c>
      <c r="H174" s="30">
        <v>3658.7</v>
      </c>
      <c r="I174" s="15">
        <v>672</v>
      </c>
    </row>
    <row r="175" spans="1:9" s="7" customFormat="1">
      <c r="A175" s="34">
        <v>167</v>
      </c>
      <c r="B175" s="102" t="s">
        <v>467</v>
      </c>
      <c r="C175" s="103" t="s">
        <v>468</v>
      </c>
      <c r="D175" s="104" t="s">
        <v>469</v>
      </c>
      <c r="E175" s="84" t="s">
        <v>38</v>
      </c>
      <c r="F175" s="30">
        <v>1</v>
      </c>
      <c r="G175" s="108" t="s">
        <v>470</v>
      </c>
      <c r="H175" s="30">
        <v>500</v>
      </c>
      <c r="I175" s="15">
        <v>10660</v>
      </c>
    </row>
    <row r="176" spans="1:9" s="7" customFormat="1" ht="30">
      <c r="A176" s="34">
        <v>168</v>
      </c>
      <c r="B176" s="105" t="s">
        <v>471</v>
      </c>
      <c r="C176" s="86" t="s">
        <v>138</v>
      </c>
      <c r="D176" s="87" t="s">
        <v>139</v>
      </c>
      <c r="E176" s="84" t="s">
        <v>140</v>
      </c>
      <c r="F176" s="30">
        <v>1</v>
      </c>
      <c r="G176" s="85" t="s">
        <v>59</v>
      </c>
      <c r="H176" s="30">
        <v>1200</v>
      </c>
      <c r="I176" s="15">
        <v>1760</v>
      </c>
    </row>
    <row r="177" spans="1:9" s="7" customFormat="1" ht="30">
      <c r="A177" s="34">
        <v>169</v>
      </c>
      <c r="B177" s="102" t="s">
        <v>472</v>
      </c>
      <c r="C177" s="82" t="s">
        <v>110</v>
      </c>
      <c r="D177" s="83" t="s">
        <v>473</v>
      </c>
      <c r="E177" s="78" t="s">
        <v>42</v>
      </c>
      <c r="F177" s="78">
        <v>3</v>
      </c>
      <c r="G177" s="78" t="s">
        <v>51</v>
      </c>
      <c r="H177" s="30">
        <v>19923</v>
      </c>
      <c r="I177" s="15">
        <v>20881.900000000001</v>
      </c>
    </row>
    <row r="178" spans="1:9" s="7" customFormat="1" ht="30">
      <c r="A178" s="34">
        <v>170</v>
      </c>
      <c r="B178" s="102" t="s">
        <v>474</v>
      </c>
      <c r="C178" s="90" t="s">
        <v>105</v>
      </c>
      <c r="D178" s="83" t="s">
        <v>399</v>
      </c>
      <c r="E178" s="78" t="s">
        <v>400</v>
      </c>
      <c r="F178" s="78">
        <v>5</v>
      </c>
      <c r="G178" s="78" t="s">
        <v>61</v>
      </c>
      <c r="H178" s="30">
        <v>39</v>
      </c>
      <c r="I178" s="15">
        <v>644</v>
      </c>
    </row>
    <row r="179" spans="1:9" s="7" customFormat="1" ht="30">
      <c r="A179" s="34">
        <v>171</v>
      </c>
      <c r="B179" s="109" t="s">
        <v>475</v>
      </c>
      <c r="C179" s="77" t="s">
        <v>103</v>
      </c>
      <c r="D179" s="77" t="s">
        <v>156</v>
      </c>
      <c r="E179" s="78" t="s">
        <v>75</v>
      </c>
      <c r="F179" s="78">
        <v>1</v>
      </c>
      <c r="G179" s="78" t="s">
        <v>51</v>
      </c>
      <c r="H179" s="84">
        <v>7300</v>
      </c>
      <c r="I179" s="15">
        <v>238</v>
      </c>
    </row>
    <row r="180" spans="1:9" s="7" customFormat="1" ht="30">
      <c r="A180" s="34">
        <v>172</v>
      </c>
      <c r="B180" s="110" t="s">
        <v>476</v>
      </c>
      <c r="C180" s="77" t="s">
        <v>477</v>
      </c>
      <c r="D180" s="77" t="s">
        <v>478</v>
      </c>
      <c r="E180" s="78" t="s">
        <v>38</v>
      </c>
      <c r="F180" s="78">
        <v>3</v>
      </c>
      <c r="G180" s="78" t="s">
        <v>479</v>
      </c>
      <c r="H180" s="84">
        <v>9</v>
      </c>
      <c r="I180" s="15">
        <v>1270</v>
      </c>
    </row>
    <row r="181" spans="1:9" s="7" customFormat="1">
      <c r="A181" s="34">
        <v>173</v>
      </c>
      <c r="B181" s="109" t="s">
        <v>480</v>
      </c>
      <c r="C181" s="77" t="s">
        <v>481</v>
      </c>
      <c r="D181" s="77" t="s">
        <v>482</v>
      </c>
      <c r="E181" s="78" t="s">
        <v>483</v>
      </c>
      <c r="F181" s="78">
        <v>2</v>
      </c>
      <c r="G181" s="78" t="s">
        <v>51</v>
      </c>
      <c r="H181" s="84">
        <v>76.150000000000006</v>
      </c>
      <c r="I181" s="15">
        <v>1908</v>
      </c>
    </row>
    <row r="182" spans="1:9" s="7" customFormat="1" ht="30">
      <c r="A182" s="34">
        <v>174</v>
      </c>
      <c r="B182" s="109" t="s">
        <v>484</v>
      </c>
      <c r="C182" s="77" t="s">
        <v>382</v>
      </c>
      <c r="D182" s="77" t="s">
        <v>383</v>
      </c>
      <c r="E182" s="78" t="s">
        <v>35</v>
      </c>
      <c r="F182" s="78">
        <v>1</v>
      </c>
      <c r="G182" s="78" t="s">
        <v>61</v>
      </c>
      <c r="H182" s="84">
        <v>2140</v>
      </c>
      <c r="I182" s="15">
        <v>55485</v>
      </c>
    </row>
    <row r="183" spans="1:9" s="7" customFormat="1" ht="30">
      <c r="A183" s="34">
        <v>175</v>
      </c>
      <c r="B183" s="109" t="s">
        <v>485</v>
      </c>
      <c r="C183" s="109" t="s">
        <v>64</v>
      </c>
      <c r="D183" s="111" t="s">
        <v>130</v>
      </c>
      <c r="E183" s="78" t="s">
        <v>40</v>
      </c>
      <c r="F183" s="78">
        <v>2</v>
      </c>
      <c r="G183" s="78" t="s">
        <v>51</v>
      </c>
      <c r="H183" s="84">
        <v>2090</v>
      </c>
      <c r="I183" s="15">
        <v>83335</v>
      </c>
    </row>
    <row r="184" spans="1:9" s="7" customFormat="1" ht="30">
      <c r="A184" s="34">
        <v>176</v>
      </c>
      <c r="B184" s="109" t="s">
        <v>486</v>
      </c>
      <c r="C184" s="109" t="s">
        <v>117</v>
      </c>
      <c r="D184" s="109" t="s">
        <v>487</v>
      </c>
      <c r="E184" s="78" t="s">
        <v>488</v>
      </c>
      <c r="F184" s="78">
        <v>1</v>
      </c>
      <c r="G184" s="78" t="s">
        <v>61</v>
      </c>
      <c r="H184" s="84">
        <v>10680</v>
      </c>
      <c r="I184" s="15">
        <v>3192</v>
      </c>
    </row>
    <row r="185" spans="1:9" s="7" customFormat="1" ht="30">
      <c r="A185" s="34">
        <v>177</v>
      </c>
      <c r="B185" s="109" t="s">
        <v>489</v>
      </c>
      <c r="C185" s="109" t="s">
        <v>490</v>
      </c>
      <c r="D185" s="109" t="s">
        <v>491</v>
      </c>
      <c r="E185" s="78" t="s">
        <v>41</v>
      </c>
      <c r="F185" s="78">
        <v>4</v>
      </c>
      <c r="G185" s="78" t="s">
        <v>51</v>
      </c>
      <c r="H185" s="84">
        <v>83219</v>
      </c>
      <c r="I185" s="15">
        <v>24</v>
      </c>
    </row>
    <row r="186" spans="1:9" s="7" customFormat="1" ht="30">
      <c r="A186" s="34">
        <v>178</v>
      </c>
      <c r="B186" s="109" t="s">
        <v>492</v>
      </c>
      <c r="C186" s="109" t="s">
        <v>100</v>
      </c>
      <c r="D186" s="109" t="s">
        <v>493</v>
      </c>
      <c r="E186" s="78" t="s">
        <v>35</v>
      </c>
      <c r="F186" s="78">
        <v>1</v>
      </c>
      <c r="G186" s="78" t="s">
        <v>61</v>
      </c>
      <c r="H186" s="112">
        <v>5400</v>
      </c>
      <c r="I186" s="15">
        <v>1500</v>
      </c>
    </row>
    <row r="187" spans="1:9" s="7" customFormat="1" ht="30">
      <c r="A187" s="34">
        <v>179</v>
      </c>
      <c r="B187" s="109" t="s">
        <v>494</v>
      </c>
      <c r="C187" s="109" t="s">
        <v>106</v>
      </c>
      <c r="D187" s="109" t="s">
        <v>495</v>
      </c>
      <c r="E187" s="78" t="s">
        <v>37</v>
      </c>
      <c r="F187" s="78">
        <v>2</v>
      </c>
      <c r="G187" s="78" t="s">
        <v>61</v>
      </c>
      <c r="H187" s="113">
        <v>1456</v>
      </c>
      <c r="I187" s="15">
        <v>516</v>
      </c>
    </row>
    <row r="188" spans="1:9" s="7" customFormat="1" ht="30">
      <c r="A188" s="34">
        <v>180</v>
      </c>
      <c r="B188" s="109" t="s">
        <v>496</v>
      </c>
      <c r="C188" s="109" t="s">
        <v>150</v>
      </c>
      <c r="D188" s="109" t="s">
        <v>151</v>
      </c>
      <c r="E188" s="78" t="s">
        <v>35</v>
      </c>
      <c r="F188" s="78">
        <v>2</v>
      </c>
      <c r="G188" s="78" t="s">
        <v>61</v>
      </c>
      <c r="H188" s="112">
        <v>2946</v>
      </c>
      <c r="I188" s="15">
        <v>14500</v>
      </c>
    </row>
    <row r="189" spans="1:9" s="7" customFormat="1" ht="30">
      <c r="A189" s="34">
        <v>181</v>
      </c>
      <c r="B189" s="111" t="s">
        <v>497</v>
      </c>
      <c r="C189" s="109" t="s">
        <v>498</v>
      </c>
      <c r="D189" s="109" t="s">
        <v>499</v>
      </c>
      <c r="E189" s="78" t="s">
        <v>38</v>
      </c>
      <c r="F189" s="78">
        <v>1</v>
      </c>
      <c r="G189" s="78" t="s">
        <v>500</v>
      </c>
      <c r="H189" s="113">
        <v>500</v>
      </c>
      <c r="I189" s="15">
        <v>10</v>
      </c>
    </row>
    <row r="190" spans="1:9" s="7" customFormat="1" ht="30">
      <c r="A190" s="34">
        <v>182</v>
      </c>
      <c r="B190" s="111" t="s">
        <v>501</v>
      </c>
      <c r="C190" s="111" t="s">
        <v>173</v>
      </c>
      <c r="D190" s="111" t="s">
        <v>502</v>
      </c>
      <c r="E190" s="78" t="s">
        <v>172</v>
      </c>
      <c r="F190" s="78">
        <v>1</v>
      </c>
      <c r="G190" s="78" t="s">
        <v>51</v>
      </c>
      <c r="H190" s="84">
        <v>330</v>
      </c>
      <c r="I190" s="15">
        <v>27475</v>
      </c>
    </row>
    <row r="191" spans="1:9" s="7" customFormat="1" ht="30">
      <c r="A191" s="34">
        <v>183</v>
      </c>
      <c r="B191" s="109" t="s">
        <v>503</v>
      </c>
      <c r="C191" s="109" t="s">
        <v>100</v>
      </c>
      <c r="D191" s="109" t="s">
        <v>170</v>
      </c>
      <c r="E191" s="78" t="s">
        <v>88</v>
      </c>
      <c r="F191" s="78">
        <v>2</v>
      </c>
      <c r="G191" s="78" t="s">
        <v>61</v>
      </c>
      <c r="H191" s="84">
        <v>2508</v>
      </c>
      <c r="I191" s="19">
        <v>316930</v>
      </c>
    </row>
    <row r="192" spans="1:9" s="7" customFormat="1" ht="30">
      <c r="A192" s="34">
        <v>184</v>
      </c>
      <c r="B192" s="111" t="s">
        <v>504</v>
      </c>
      <c r="C192" s="109" t="s">
        <v>131</v>
      </c>
      <c r="D192" s="109" t="s">
        <v>505</v>
      </c>
      <c r="E192" s="78" t="s">
        <v>85</v>
      </c>
      <c r="F192" s="78">
        <v>1</v>
      </c>
      <c r="G192" s="78" t="s">
        <v>61</v>
      </c>
      <c r="H192" s="84">
        <v>2000</v>
      </c>
      <c r="I192" s="19">
        <v>817</v>
      </c>
    </row>
    <row r="193" spans="1:9" s="7" customFormat="1" ht="30">
      <c r="A193" s="34">
        <v>185</v>
      </c>
      <c r="B193" s="111" t="s">
        <v>506</v>
      </c>
      <c r="C193" s="109" t="s">
        <v>193</v>
      </c>
      <c r="D193" s="109" t="s">
        <v>194</v>
      </c>
      <c r="E193" s="78" t="s">
        <v>164</v>
      </c>
      <c r="F193" s="78">
        <v>5</v>
      </c>
      <c r="G193" s="78" t="s">
        <v>61</v>
      </c>
      <c r="H193" s="84">
        <v>867</v>
      </c>
      <c r="I193" s="19">
        <v>970</v>
      </c>
    </row>
    <row r="194" spans="1:9" s="7" customFormat="1" ht="31.5">
      <c r="A194" s="34">
        <v>186</v>
      </c>
      <c r="B194" s="114" t="s">
        <v>507</v>
      </c>
      <c r="C194" s="72" t="s">
        <v>150</v>
      </c>
      <c r="D194" s="72" t="s">
        <v>508</v>
      </c>
      <c r="E194" s="38" t="s">
        <v>35</v>
      </c>
      <c r="F194" s="38">
        <v>2</v>
      </c>
      <c r="G194" s="38" t="s">
        <v>61</v>
      </c>
      <c r="H194" s="15">
        <v>2946</v>
      </c>
      <c r="I194" s="19">
        <v>220</v>
      </c>
    </row>
    <row r="195" spans="1:9" s="7" customFormat="1" ht="31.5">
      <c r="A195" s="34">
        <v>187</v>
      </c>
      <c r="B195" s="38" t="s">
        <v>509</v>
      </c>
      <c r="C195" s="72" t="s">
        <v>30</v>
      </c>
      <c r="D195" s="72" t="s">
        <v>31</v>
      </c>
      <c r="E195" s="38" t="s">
        <v>510</v>
      </c>
      <c r="F195" s="38">
        <v>5</v>
      </c>
      <c r="G195" s="38" t="s">
        <v>61</v>
      </c>
      <c r="H195" s="15">
        <v>292</v>
      </c>
      <c r="I195" s="19">
        <v>340</v>
      </c>
    </row>
    <row r="196" spans="1:9" s="7" customFormat="1" ht="31.5">
      <c r="A196" s="34">
        <v>188</v>
      </c>
      <c r="B196" s="38" t="s">
        <v>511</v>
      </c>
      <c r="C196" s="48" t="s">
        <v>103</v>
      </c>
      <c r="D196" s="49" t="s">
        <v>512</v>
      </c>
      <c r="E196" s="38" t="s">
        <v>513</v>
      </c>
      <c r="F196" s="38">
        <v>1</v>
      </c>
      <c r="G196" s="38" t="s">
        <v>86</v>
      </c>
      <c r="H196" s="15">
        <v>16430</v>
      </c>
      <c r="I196" s="19">
        <v>905</v>
      </c>
    </row>
    <row r="197" spans="1:9" s="7" customFormat="1" ht="31.5">
      <c r="A197" s="34">
        <v>189</v>
      </c>
      <c r="B197" s="38" t="s">
        <v>514</v>
      </c>
      <c r="C197" s="41" t="s">
        <v>382</v>
      </c>
      <c r="D197" s="41" t="s">
        <v>515</v>
      </c>
      <c r="E197" s="38" t="s">
        <v>516</v>
      </c>
      <c r="F197" s="38">
        <v>2</v>
      </c>
      <c r="G197" s="38" t="s">
        <v>61</v>
      </c>
      <c r="H197" s="15">
        <v>1704</v>
      </c>
      <c r="I197" s="19">
        <v>1000</v>
      </c>
    </row>
    <row r="198" spans="1:9" s="7" customFormat="1" ht="31.5">
      <c r="A198" s="34">
        <v>190</v>
      </c>
      <c r="B198" s="38" t="s">
        <v>517</v>
      </c>
      <c r="C198" s="72" t="s">
        <v>30</v>
      </c>
      <c r="D198" s="72" t="s">
        <v>31</v>
      </c>
      <c r="E198" s="38" t="s">
        <v>510</v>
      </c>
      <c r="F198" s="38">
        <v>11</v>
      </c>
      <c r="G198" s="38" t="s">
        <v>61</v>
      </c>
      <c r="H198" s="15">
        <v>896</v>
      </c>
      <c r="I198" s="19">
        <v>1730</v>
      </c>
    </row>
    <row r="199" spans="1:9" s="7" customFormat="1" ht="31.5">
      <c r="A199" s="34">
        <v>191</v>
      </c>
      <c r="B199" s="38" t="s">
        <v>518</v>
      </c>
      <c r="C199" s="48" t="s">
        <v>292</v>
      </c>
      <c r="D199" s="49" t="s">
        <v>519</v>
      </c>
      <c r="E199" s="38" t="s">
        <v>122</v>
      </c>
      <c r="F199" s="38">
        <v>23</v>
      </c>
      <c r="G199" s="38" t="s">
        <v>61</v>
      </c>
      <c r="H199" s="15">
        <v>3810</v>
      </c>
      <c r="I199" s="19">
        <v>28026</v>
      </c>
    </row>
    <row r="200" spans="1:9" s="7" customFormat="1" ht="31.5">
      <c r="A200" s="34">
        <v>192</v>
      </c>
      <c r="B200" s="38" t="s">
        <v>520</v>
      </c>
      <c r="C200" s="72" t="s">
        <v>30</v>
      </c>
      <c r="D200" s="72" t="s">
        <v>31</v>
      </c>
      <c r="E200" s="38" t="s">
        <v>47</v>
      </c>
      <c r="F200" s="38">
        <v>1</v>
      </c>
      <c r="G200" s="38" t="s">
        <v>61</v>
      </c>
      <c r="H200" s="15">
        <v>685</v>
      </c>
      <c r="I200" s="19">
        <v>9055</v>
      </c>
    </row>
    <row r="201" spans="1:9" s="7" customFormat="1" ht="31.5">
      <c r="A201" s="34">
        <v>193</v>
      </c>
      <c r="B201" s="38" t="s">
        <v>521</v>
      </c>
      <c r="C201" s="48" t="s">
        <v>110</v>
      </c>
      <c r="D201" s="49" t="s">
        <v>473</v>
      </c>
      <c r="E201" s="38" t="s">
        <v>42</v>
      </c>
      <c r="F201" s="38">
        <v>7</v>
      </c>
      <c r="G201" s="38" t="s">
        <v>51</v>
      </c>
      <c r="H201" s="15">
        <v>135494</v>
      </c>
      <c r="I201" s="19">
        <v>120</v>
      </c>
    </row>
    <row r="202" spans="1:9" s="7" customFormat="1" ht="31.5">
      <c r="A202" s="34">
        <v>194</v>
      </c>
      <c r="B202" s="38" t="s">
        <v>522</v>
      </c>
      <c r="C202" s="41" t="s">
        <v>105</v>
      </c>
      <c r="D202" s="49" t="s">
        <v>399</v>
      </c>
      <c r="E202" s="38" t="s">
        <v>400</v>
      </c>
      <c r="F202" s="38">
        <v>2</v>
      </c>
      <c r="G202" s="38" t="s">
        <v>61</v>
      </c>
      <c r="H202" s="15">
        <v>21</v>
      </c>
      <c r="I202" s="19">
        <v>2248</v>
      </c>
    </row>
    <row r="203" spans="1:9" s="7" customFormat="1" ht="31.5">
      <c r="A203" s="34">
        <v>195</v>
      </c>
      <c r="B203" s="38" t="s">
        <v>523</v>
      </c>
      <c r="C203" s="39" t="s">
        <v>137</v>
      </c>
      <c r="D203" s="40" t="s">
        <v>16</v>
      </c>
      <c r="E203" s="38" t="s">
        <v>56</v>
      </c>
      <c r="F203" s="38">
        <v>1</v>
      </c>
      <c r="G203" s="38" t="s">
        <v>61</v>
      </c>
      <c r="H203" s="15">
        <v>3800</v>
      </c>
      <c r="I203" s="19">
        <v>4860</v>
      </c>
    </row>
    <row r="204" spans="1:9" s="7" customFormat="1" ht="31.5">
      <c r="A204" s="34">
        <v>196</v>
      </c>
      <c r="B204" s="38" t="s">
        <v>524</v>
      </c>
      <c r="C204" s="48" t="s">
        <v>117</v>
      </c>
      <c r="D204" s="49" t="s">
        <v>163</v>
      </c>
      <c r="E204" s="38" t="s">
        <v>92</v>
      </c>
      <c r="F204" s="38">
        <v>1</v>
      </c>
      <c r="G204" s="38" t="s">
        <v>61</v>
      </c>
      <c r="H204" s="15">
        <v>18487</v>
      </c>
      <c r="I204" s="19">
        <v>18</v>
      </c>
    </row>
    <row r="205" spans="1:9" s="7" customFormat="1" ht="31.5">
      <c r="A205" s="34">
        <v>197</v>
      </c>
      <c r="B205" s="38" t="s">
        <v>525</v>
      </c>
      <c r="C205" s="66" t="s">
        <v>23</v>
      </c>
      <c r="D205" s="49" t="s">
        <v>526</v>
      </c>
      <c r="E205" s="38" t="s">
        <v>527</v>
      </c>
      <c r="F205" s="38">
        <v>1</v>
      </c>
      <c r="G205" s="38" t="s">
        <v>86</v>
      </c>
      <c r="H205" s="15">
        <v>11270</v>
      </c>
      <c r="I205" s="19">
        <v>2</v>
      </c>
    </row>
    <row r="206" spans="1:9" s="7" customFormat="1" ht="31.5">
      <c r="A206" s="34">
        <v>198</v>
      </c>
      <c r="B206" s="38" t="s">
        <v>528</v>
      </c>
      <c r="C206" s="48" t="s">
        <v>185</v>
      </c>
      <c r="D206" s="49" t="s">
        <v>529</v>
      </c>
      <c r="E206" s="38" t="s">
        <v>69</v>
      </c>
      <c r="F206" s="38">
        <v>1</v>
      </c>
      <c r="G206" s="38" t="s">
        <v>61</v>
      </c>
      <c r="H206" s="15">
        <v>100</v>
      </c>
      <c r="I206" s="19">
        <v>6290</v>
      </c>
    </row>
    <row r="207" spans="1:9" s="7" customFormat="1" ht="31.5">
      <c r="A207" s="34">
        <v>199</v>
      </c>
      <c r="B207" s="38" t="s">
        <v>530</v>
      </c>
      <c r="C207" s="48" t="s">
        <v>115</v>
      </c>
      <c r="D207" s="49" t="s">
        <v>397</v>
      </c>
      <c r="E207" s="53" t="s">
        <v>92</v>
      </c>
      <c r="F207" s="15">
        <v>1</v>
      </c>
      <c r="G207" s="54" t="s">
        <v>61</v>
      </c>
      <c r="H207" s="15">
        <v>4480</v>
      </c>
      <c r="I207" s="19">
        <v>15</v>
      </c>
    </row>
    <row r="208" spans="1:9" s="7" customFormat="1" ht="31.5">
      <c r="A208" s="34">
        <v>200</v>
      </c>
      <c r="B208" s="38" t="s">
        <v>531</v>
      </c>
      <c r="C208" s="48" t="s">
        <v>30</v>
      </c>
      <c r="D208" s="49" t="s">
        <v>532</v>
      </c>
      <c r="E208" s="53" t="s">
        <v>175</v>
      </c>
      <c r="F208" s="15">
        <v>3</v>
      </c>
      <c r="G208" s="54" t="s">
        <v>61</v>
      </c>
      <c r="H208" s="15">
        <v>200</v>
      </c>
      <c r="I208" s="19">
        <v>4010</v>
      </c>
    </row>
    <row r="209" spans="1:9" s="7" customFormat="1" ht="31.5">
      <c r="A209" s="34">
        <v>201</v>
      </c>
      <c r="B209" s="38" t="s">
        <v>533</v>
      </c>
      <c r="C209" s="39" t="s">
        <v>137</v>
      </c>
      <c r="D209" s="40" t="s">
        <v>16</v>
      </c>
      <c r="E209" s="38" t="s">
        <v>70</v>
      </c>
      <c r="F209" s="38">
        <v>2</v>
      </c>
      <c r="G209" s="38" t="s">
        <v>61</v>
      </c>
      <c r="H209" s="15">
        <v>5568</v>
      </c>
      <c r="I209" s="15">
        <v>214</v>
      </c>
    </row>
    <row r="210" spans="1:9" s="7" customFormat="1" ht="31.5">
      <c r="A210" s="34">
        <v>202</v>
      </c>
      <c r="B210" s="38" t="s">
        <v>534</v>
      </c>
      <c r="C210" s="48" t="s">
        <v>30</v>
      </c>
      <c r="D210" s="49" t="s">
        <v>532</v>
      </c>
      <c r="E210" s="53" t="s">
        <v>56</v>
      </c>
      <c r="F210" s="15">
        <v>13</v>
      </c>
      <c r="G210" s="54" t="s">
        <v>61</v>
      </c>
      <c r="H210" s="15">
        <v>26550</v>
      </c>
      <c r="I210" s="15">
        <v>40</v>
      </c>
    </row>
    <row r="211" spans="1:9" s="7" customFormat="1" ht="31.5">
      <c r="A211" s="34">
        <v>203</v>
      </c>
      <c r="B211" s="38" t="s">
        <v>535</v>
      </c>
      <c r="C211" s="39" t="s">
        <v>94</v>
      </c>
      <c r="D211" s="40" t="s">
        <v>536</v>
      </c>
      <c r="E211" s="53" t="s">
        <v>72</v>
      </c>
      <c r="F211" s="15">
        <v>2</v>
      </c>
      <c r="G211" s="54" t="s">
        <v>61</v>
      </c>
      <c r="H211" s="15">
        <v>17040</v>
      </c>
      <c r="I211" s="15">
        <v>13800</v>
      </c>
    </row>
    <row r="212" spans="1:9" s="7" customFormat="1" ht="31.5">
      <c r="A212" s="34">
        <v>204</v>
      </c>
      <c r="B212" s="38" t="s">
        <v>537</v>
      </c>
      <c r="C212" s="48" t="s">
        <v>115</v>
      </c>
      <c r="D212" s="49" t="s">
        <v>397</v>
      </c>
      <c r="E212" s="53" t="s">
        <v>92</v>
      </c>
      <c r="F212" s="15">
        <v>2</v>
      </c>
      <c r="G212" s="54" t="s">
        <v>61</v>
      </c>
      <c r="H212" s="15">
        <v>3360</v>
      </c>
      <c r="I212" s="15">
        <v>1624</v>
      </c>
    </row>
    <row r="213" spans="1:9" s="7" customFormat="1" ht="31.5">
      <c r="A213" s="34">
        <v>205</v>
      </c>
      <c r="B213" s="115" t="s">
        <v>538</v>
      </c>
      <c r="C213" s="97" t="s">
        <v>153</v>
      </c>
      <c r="D213" s="98" t="s">
        <v>154</v>
      </c>
      <c r="E213" s="99" t="s">
        <v>37</v>
      </c>
      <c r="F213" s="15">
        <v>3</v>
      </c>
      <c r="G213" s="54" t="s">
        <v>61</v>
      </c>
      <c r="H213" s="15">
        <f>80+90+93</f>
        <v>263</v>
      </c>
      <c r="I213" s="15">
        <v>3100</v>
      </c>
    </row>
    <row r="214" spans="1:9" s="7" customFormat="1" ht="31.5">
      <c r="A214" s="34">
        <v>206</v>
      </c>
      <c r="B214" s="115" t="s">
        <v>539</v>
      </c>
      <c r="C214" s="97" t="s">
        <v>30</v>
      </c>
      <c r="D214" s="116" t="s">
        <v>532</v>
      </c>
      <c r="E214" s="99" t="s">
        <v>179</v>
      </c>
      <c r="F214" s="15">
        <v>3</v>
      </c>
      <c r="G214" s="54" t="s">
        <v>61</v>
      </c>
      <c r="H214" s="15">
        <f>251+139+24</f>
        <v>414</v>
      </c>
      <c r="I214" s="15">
        <v>109850</v>
      </c>
    </row>
    <row r="215" spans="1:9" s="7" customFormat="1" ht="31.5">
      <c r="A215" s="34">
        <v>207</v>
      </c>
      <c r="B215" s="115" t="s">
        <v>540</v>
      </c>
      <c r="C215" s="97" t="s">
        <v>30</v>
      </c>
      <c r="D215" s="116" t="s">
        <v>532</v>
      </c>
      <c r="E215" s="99" t="s">
        <v>179</v>
      </c>
      <c r="F215" s="15">
        <v>6</v>
      </c>
      <c r="G215" s="54" t="s">
        <v>61</v>
      </c>
      <c r="H215" s="15">
        <f>26+124+6+10+10+124</f>
        <v>300</v>
      </c>
      <c r="I215" s="15">
        <v>5400</v>
      </c>
    </row>
    <row r="216" spans="1:9" s="7" customFormat="1" ht="47.25">
      <c r="A216" s="34">
        <v>208</v>
      </c>
      <c r="B216" s="115" t="s">
        <v>541</v>
      </c>
      <c r="C216" s="97" t="s">
        <v>104</v>
      </c>
      <c r="D216" s="98" t="s">
        <v>180</v>
      </c>
      <c r="E216" s="99" t="s">
        <v>179</v>
      </c>
      <c r="F216" s="15">
        <v>4</v>
      </c>
      <c r="G216" s="54" t="s">
        <v>61</v>
      </c>
      <c r="H216" s="15">
        <f>3+2+2+3</f>
        <v>10</v>
      </c>
      <c r="I216" s="15">
        <v>31808</v>
      </c>
    </row>
    <row r="217" spans="1:9" s="7" customFormat="1" ht="47.25">
      <c r="A217" s="34">
        <v>209</v>
      </c>
      <c r="B217" s="115" t="s">
        <v>542</v>
      </c>
      <c r="C217" s="97" t="s">
        <v>136</v>
      </c>
      <c r="D217" s="98" t="s">
        <v>159</v>
      </c>
      <c r="E217" s="99" t="s">
        <v>38</v>
      </c>
      <c r="F217" s="15">
        <v>3</v>
      </c>
      <c r="G217" s="54" t="s">
        <v>59</v>
      </c>
      <c r="H217" s="15">
        <f>30+4+100</f>
        <v>134</v>
      </c>
      <c r="I217" s="15">
        <v>25</v>
      </c>
    </row>
    <row r="218" spans="1:9" s="7" customFormat="1" ht="31.5">
      <c r="A218" s="34">
        <v>210</v>
      </c>
      <c r="B218" s="115" t="s">
        <v>543</v>
      </c>
      <c r="C218" s="97" t="s">
        <v>107</v>
      </c>
      <c r="D218" s="98" t="s">
        <v>108</v>
      </c>
      <c r="E218" s="99" t="s">
        <v>152</v>
      </c>
      <c r="F218" s="15">
        <v>11</v>
      </c>
      <c r="G218" s="54" t="s">
        <v>51</v>
      </c>
      <c r="H218" s="15">
        <f>11255+11570+4660+5390+11335+7620+9205+1930+16770+2625</f>
        <v>82360</v>
      </c>
      <c r="I218" s="15">
        <v>9745</v>
      </c>
    </row>
    <row r="219" spans="1:9" s="7" customFormat="1" ht="47.25">
      <c r="A219" s="34">
        <v>211</v>
      </c>
      <c r="B219" s="115" t="s">
        <v>544</v>
      </c>
      <c r="C219" s="97" t="s">
        <v>121</v>
      </c>
      <c r="D219" s="98" t="s">
        <v>545</v>
      </c>
      <c r="E219" s="99" t="s">
        <v>546</v>
      </c>
      <c r="F219" s="15">
        <v>1</v>
      </c>
      <c r="G219" s="54" t="s">
        <v>71</v>
      </c>
      <c r="H219" s="15">
        <v>18</v>
      </c>
      <c r="I219" s="15">
        <v>3210</v>
      </c>
    </row>
    <row r="220" spans="1:9" s="7" customFormat="1" ht="31.5">
      <c r="A220" s="34">
        <v>212</v>
      </c>
      <c r="B220" s="115" t="s">
        <v>547</v>
      </c>
      <c r="C220" s="97" t="s">
        <v>100</v>
      </c>
      <c r="D220" s="116" t="s">
        <v>16</v>
      </c>
      <c r="E220" s="99" t="s">
        <v>73</v>
      </c>
      <c r="F220" s="15">
        <v>2</v>
      </c>
      <c r="G220" s="54" t="s">
        <v>71</v>
      </c>
      <c r="H220" s="15">
        <v>200</v>
      </c>
      <c r="I220" s="15">
        <v>26374</v>
      </c>
    </row>
    <row r="221" spans="1:9" s="7" customFormat="1" ht="31.5">
      <c r="A221" s="34">
        <v>213</v>
      </c>
      <c r="B221" s="115" t="s">
        <v>548</v>
      </c>
      <c r="C221" s="97" t="s">
        <v>100</v>
      </c>
      <c r="D221" s="116" t="s">
        <v>16</v>
      </c>
      <c r="E221" s="99" t="s">
        <v>47</v>
      </c>
      <c r="F221" s="38">
        <v>1</v>
      </c>
      <c r="G221" s="54" t="s">
        <v>71</v>
      </c>
      <c r="H221" s="15">
        <v>2820</v>
      </c>
      <c r="I221" s="15">
        <v>5</v>
      </c>
    </row>
    <row r="222" spans="1:9" s="7" customFormat="1" ht="31.5">
      <c r="A222" s="34">
        <v>214</v>
      </c>
      <c r="B222" s="115" t="s">
        <v>549</v>
      </c>
      <c r="C222" s="97" t="s">
        <v>100</v>
      </c>
      <c r="D222" s="116" t="s">
        <v>16</v>
      </c>
      <c r="E222" s="99" t="s">
        <v>164</v>
      </c>
      <c r="F222" s="38">
        <v>2</v>
      </c>
      <c r="G222" s="38" t="s">
        <v>133</v>
      </c>
      <c r="H222" s="15">
        <f>3120+800</f>
        <v>3920</v>
      </c>
      <c r="I222" s="15">
        <v>23000</v>
      </c>
    </row>
    <row r="223" spans="1:9" s="7" customFormat="1" ht="31.5">
      <c r="A223" s="34">
        <v>215</v>
      </c>
      <c r="B223" s="115" t="s">
        <v>550</v>
      </c>
      <c r="C223" s="97" t="s">
        <v>100</v>
      </c>
      <c r="D223" s="116" t="s">
        <v>16</v>
      </c>
      <c r="E223" s="99" t="s">
        <v>69</v>
      </c>
      <c r="F223" s="38">
        <v>2</v>
      </c>
      <c r="G223" s="38" t="s">
        <v>133</v>
      </c>
      <c r="H223" s="15">
        <f>1510+1640</f>
        <v>3150</v>
      </c>
      <c r="I223" s="15">
        <v>1568.5</v>
      </c>
    </row>
    <row r="224" spans="1:9" s="7" customFormat="1" ht="47.25">
      <c r="A224" s="34">
        <v>216</v>
      </c>
      <c r="B224" s="115" t="s">
        <v>551</v>
      </c>
      <c r="C224" s="97" t="s">
        <v>160</v>
      </c>
      <c r="D224" s="98" t="s">
        <v>161</v>
      </c>
      <c r="E224" s="99" t="s">
        <v>242</v>
      </c>
      <c r="F224" s="38">
        <v>1</v>
      </c>
      <c r="G224" s="38" t="s">
        <v>51</v>
      </c>
      <c r="H224" s="15">
        <v>24998</v>
      </c>
      <c r="I224" s="15">
        <v>330</v>
      </c>
    </row>
    <row r="225" spans="1:9" s="7" customFormat="1" ht="31.5">
      <c r="A225" s="34">
        <v>217</v>
      </c>
      <c r="B225" s="115" t="s">
        <v>552</v>
      </c>
      <c r="C225" s="97" t="s">
        <v>553</v>
      </c>
      <c r="D225" s="98" t="s">
        <v>554</v>
      </c>
      <c r="E225" s="99" t="s">
        <v>283</v>
      </c>
      <c r="F225" s="38">
        <v>1</v>
      </c>
      <c r="G225" s="38" t="s">
        <v>71</v>
      </c>
      <c r="H225" s="15">
        <v>2</v>
      </c>
      <c r="I225" s="15">
        <v>164.5</v>
      </c>
    </row>
    <row r="226" spans="1:9" s="7" customFormat="1" ht="31.5">
      <c r="A226" s="34">
        <v>218</v>
      </c>
      <c r="B226" s="117" t="s">
        <v>555</v>
      </c>
      <c r="C226" s="117" t="s">
        <v>113</v>
      </c>
      <c r="D226" s="118" t="s">
        <v>556</v>
      </c>
      <c r="E226" s="119" t="s">
        <v>80</v>
      </c>
      <c r="F226" s="38">
        <v>1</v>
      </c>
      <c r="G226" s="38" t="s">
        <v>133</v>
      </c>
      <c r="H226" s="15">
        <v>1665</v>
      </c>
      <c r="I226" s="15">
        <v>60705</v>
      </c>
    </row>
    <row r="227" spans="1:9" s="7" customFormat="1" ht="31.5">
      <c r="A227" s="34">
        <v>219</v>
      </c>
      <c r="B227" s="38" t="s">
        <v>557</v>
      </c>
      <c r="C227" s="41" t="s">
        <v>121</v>
      </c>
      <c r="D227" s="41" t="s">
        <v>558</v>
      </c>
      <c r="E227" s="71" t="s">
        <v>559</v>
      </c>
      <c r="F227" s="38">
        <v>2</v>
      </c>
      <c r="G227" s="38" t="s">
        <v>133</v>
      </c>
      <c r="H227" s="15">
        <f>10+30</f>
        <v>40</v>
      </c>
      <c r="I227" s="15">
        <v>989</v>
      </c>
    </row>
    <row r="228" spans="1:9" s="7" customFormat="1" ht="31.5">
      <c r="A228" s="34">
        <v>220</v>
      </c>
      <c r="B228" s="38" t="s">
        <v>560</v>
      </c>
      <c r="C228" s="97" t="s">
        <v>100</v>
      </c>
      <c r="D228" s="116" t="s">
        <v>16</v>
      </c>
      <c r="E228" s="99" t="s">
        <v>35</v>
      </c>
      <c r="F228" s="38">
        <v>1</v>
      </c>
      <c r="G228" s="38" t="s">
        <v>133</v>
      </c>
      <c r="H228" s="15">
        <v>5400</v>
      </c>
      <c r="I228" s="15">
        <v>60705</v>
      </c>
    </row>
    <row r="229" spans="1:9" s="7" customFormat="1" ht="31.5">
      <c r="A229" s="34">
        <v>221</v>
      </c>
      <c r="B229" s="38" t="s">
        <v>561</v>
      </c>
      <c r="C229" s="120" t="s">
        <v>30</v>
      </c>
      <c r="D229" s="121" t="s">
        <v>97</v>
      </c>
      <c r="E229" s="38" t="s">
        <v>76</v>
      </c>
      <c r="F229" s="38">
        <v>6</v>
      </c>
      <c r="G229" s="38" t="s">
        <v>133</v>
      </c>
      <c r="H229" s="15">
        <f>300+910+660+410+400+630</f>
        <v>3310</v>
      </c>
      <c r="I229" s="15">
        <v>99354</v>
      </c>
    </row>
    <row r="230" spans="1:9" s="7" customFormat="1" ht="31.5">
      <c r="A230" s="34">
        <v>222</v>
      </c>
      <c r="B230" s="122" t="s">
        <v>562</v>
      </c>
      <c r="C230" s="120" t="s">
        <v>563</v>
      </c>
      <c r="D230" s="121" t="s">
        <v>564</v>
      </c>
      <c r="E230" s="38" t="s">
        <v>34</v>
      </c>
      <c r="F230" s="38">
        <v>4</v>
      </c>
      <c r="G230" s="38" t="s">
        <v>61</v>
      </c>
      <c r="H230" s="15">
        <f>14+8+3+7</f>
        <v>32</v>
      </c>
      <c r="I230" s="15">
        <v>112</v>
      </c>
    </row>
    <row r="231" spans="1:9" s="7" customFormat="1" ht="31.5">
      <c r="A231" s="34">
        <v>223</v>
      </c>
      <c r="B231" s="38" t="s">
        <v>565</v>
      </c>
      <c r="C231" s="120" t="s">
        <v>566</v>
      </c>
      <c r="D231" s="121" t="s">
        <v>567</v>
      </c>
      <c r="E231" s="38" t="s">
        <v>41</v>
      </c>
      <c r="F231" s="38">
        <v>2</v>
      </c>
      <c r="G231" s="38" t="s">
        <v>51</v>
      </c>
      <c r="H231" s="15">
        <f>80955+41760</f>
        <v>122715</v>
      </c>
      <c r="I231" s="15">
        <v>576</v>
      </c>
    </row>
    <row r="232" spans="1:9" s="7" customFormat="1" ht="31.5">
      <c r="A232" s="34">
        <v>224</v>
      </c>
      <c r="B232" s="38" t="s">
        <v>568</v>
      </c>
      <c r="C232" s="39" t="s">
        <v>240</v>
      </c>
      <c r="D232" s="40" t="s">
        <v>241</v>
      </c>
      <c r="E232" s="53" t="s">
        <v>242</v>
      </c>
      <c r="F232" s="38">
        <v>1</v>
      </c>
      <c r="G232" s="38" t="s">
        <v>51</v>
      </c>
      <c r="H232" s="15">
        <v>99202</v>
      </c>
      <c r="I232" s="15">
        <v>5808</v>
      </c>
    </row>
    <row r="233" spans="1:9" s="7" customFormat="1" ht="31.5">
      <c r="A233" s="34">
        <v>225</v>
      </c>
      <c r="B233" s="38" t="s">
        <v>569</v>
      </c>
      <c r="C233" s="39" t="s">
        <v>100</v>
      </c>
      <c r="D233" s="116" t="s">
        <v>16</v>
      </c>
      <c r="E233" s="53" t="s">
        <v>35</v>
      </c>
      <c r="F233" s="38">
        <v>1</v>
      </c>
      <c r="G233" s="38" t="s">
        <v>133</v>
      </c>
      <c r="H233" s="15">
        <v>3200</v>
      </c>
      <c r="I233" s="15">
        <v>512</v>
      </c>
    </row>
    <row r="234" spans="1:9" s="7" customFormat="1" ht="31.5">
      <c r="A234" s="34">
        <v>226</v>
      </c>
      <c r="B234" s="38" t="s">
        <v>570</v>
      </c>
      <c r="C234" s="39" t="s">
        <v>145</v>
      </c>
      <c r="D234" s="40" t="s">
        <v>571</v>
      </c>
      <c r="E234" s="53" t="s">
        <v>40</v>
      </c>
      <c r="F234" s="15">
        <v>2</v>
      </c>
      <c r="G234" s="54" t="s">
        <v>51</v>
      </c>
      <c r="H234" s="15">
        <f>10718+11214</f>
        <v>21932</v>
      </c>
      <c r="I234" s="15">
        <v>88920</v>
      </c>
    </row>
    <row r="235" spans="1:9" s="7" customFormat="1" ht="31.5">
      <c r="A235" s="34">
        <v>227</v>
      </c>
      <c r="B235" s="38" t="s">
        <v>572</v>
      </c>
      <c r="C235" s="39" t="s">
        <v>145</v>
      </c>
      <c r="D235" s="40" t="s">
        <v>571</v>
      </c>
      <c r="E235" s="53" t="s">
        <v>40</v>
      </c>
      <c r="F235" s="15">
        <v>2</v>
      </c>
      <c r="G235" s="54" t="s">
        <v>51</v>
      </c>
      <c r="H235" s="15">
        <f>9735+12515</f>
        <v>22250</v>
      </c>
      <c r="I235" s="18">
        <v>1442</v>
      </c>
    </row>
    <row r="236" spans="1:9" s="7" customFormat="1" ht="31.5">
      <c r="A236" s="34">
        <v>228</v>
      </c>
      <c r="B236" s="38" t="s">
        <v>573</v>
      </c>
      <c r="C236" s="39" t="s">
        <v>102</v>
      </c>
      <c r="D236" s="40" t="s">
        <v>574</v>
      </c>
      <c r="E236" s="53" t="s">
        <v>77</v>
      </c>
      <c r="F236" s="15">
        <v>2</v>
      </c>
      <c r="G236" s="54" t="s">
        <v>133</v>
      </c>
      <c r="H236" s="15">
        <f>480+500</f>
        <v>980</v>
      </c>
      <c r="I236" s="15">
        <v>21337</v>
      </c>
    </row>
    <row r="237" spans="1:9" s="7" customFormat="1">
      <c r="A237" s="34">
        <v>229</v>
      </c>
      <c r="B237" s="38" t="s">
        <v>575</v>
      </c>
      <c r="C237" s="39" t="s">
        <v>114</v>
      </c>
      <c r="D237" s="40" t="s">
        <v>174</v>
      </c>
      <c r="E237" s="53" t="s">
        <v>41</v>
      </c>
      <c r="F237" s="15">
        <v>1</v>
      </c>
      <c r="G237" s="54" t="s">
        <v>51</v>
      </c>
      <c r="H237" s="15">
        <v>110840</v>
      </c>
      <c r="I237" s="15">
        <v>21765</v>
      </c>
    </row>
    <row r="238" spans="1:9" s="7" customFormat="1" ht="31.5">
      <c r="A238" s="34">
        <v>230</v>
      </c>
      <c r="B238" s="38" t="s">
        <v>576</v>
      </c>
      <c r="C238" s="39" t="s">
        <v>577</v>
      </c>
      <c r="D238" s="40" t="s">
        <v>578</v>
      </c>
      <c r="E238" s="53" t="s">
        <v>38</v>
      </c>
      <c r="F238" s="15">
        <v>3</v>
      </c>
      <c r="G238" s="54" t="s">
        <v>59</v>
      </c>
      <c r="H238" s="15">
        <f>192+40+108</f>
        <v>340</v>
      </c>
      <c r="I238" s="15">
        <v>20</v>
      </c>
    </row>
    <row r="239" spans="1:9" s="7" customFormat="1" ht="47.25">
      <c r="A239" s="34">
        <v>231</v>
      </c>
      <c r="B239" s="38" t="s">
        <v>579</v>
      </c>
      <c r="C239" s="39" t="s">
        <v>580</v>
      </c>
      <c r="D239" s="40" t="s">
        <v>581</v>
      </c>
      <c r="E239" s="38" t="s">
        <v>582</v>
      </c>
      <c r="F239" s="38">
        <v>1</v>
      </c>
      <c r="G239" s="54" t="s">
        <v>71</v>
      </c>
      <c r="H239" s="15">
        <v>500</v>
      </c>
      <c r="I239" s="15">
        <v>67</v>
      </c>
    </row>
    <row r="240" spans="1:9" s="7" customFormat="1" ht="31.5">
      <c r="A240" s="34">
        <v>232</v>
      </c>
      <c r="B240" s="38" t="s">
        <v>583</v>
      </c>
      <c r="C240" s="39" t="s">
        <v>103</v>
      </c>
      <c r="D240" s="40" t="s">
        <v>156</v>
      </c>
      <c r="E240" s="38" t="s">
        <v>42</v>
      </c>
      <c r="F240" s="38">
        <v>22</v>
      </c>
      <c r="G240" s="54" t="s">
        <v>51</v>
      </c>
      <c r="H240" s="15">
        <f>85+305+695+380+1338+606+140+601+177+379+718+65+568+480+210+70+95348+32+100+158+134</f>
        <v>102589</v>
      </c>
      <c r="I240" s="15">
        <f>160+55+210+260</f>
        <v>685</v>
      </c>
    </row>
    <row r="241" spans="1:9" s="7" customFormat="1" ht="31.5">
      <c r="A241" s="34">
        <v>233</v>
      </c>
      <c r="B241" s="38" t="s">
        <v>584</v>
      </c>
      <c r="C241" s="48" t="s">
        <v>585</v>
      </c>
      <c r="D241" s="40" t="s">
        <v>586</v>
      </c>
      <c r="E241" s="38" t="s">
        <v>74</v>
      </c>
      <c r="F241" s="38">
        <v>1</v>
      </c>
      <c r="G241" s="54" t="s">
        <v>50</v>
      </c>
      <c r="H241" s="15">
        <v>1</v>
      </c>
      <c r="I241" s="15">
        <f>300+250+100+99+100+300+300+597+200+70+117+450</f>
        <v>2883</v>
      </c>
    </row>
    <row r="242" spans="1:9" s="7" customFormat="1" ht="31.5">
      <c r="A242" s="34">
        <v>234</v>
      </c>
      <c r="B242" s="38" t="s">
        <v>587</v>
      </c>
      <c r="C242" s="48" t="s">
        <v>19</v>
      </c>
      <c r="D242" s="49" t="s">
        <v>323</v>
      </c>
      <c r="E242" s="38" t="s">
        <v>588</v>
      </c>
      <c r="F242" s="38">
        <v>6</v>
      </c>
      <c r="G242" s="54" t="s">
        <v>50</v>
      </c>
      <c r="H242" s="15">
        <v>4992</v>
      </c>
      <c r="I242" s="15">
        <v>780</v>
      </c>
    </row>
    <row r="243" spans="1:9" s="7" customFormat="1" ht="31.5">
      <c r="A243" s="34">
        <v>235</v>
      </c>
      <c r="B243" s="38" t="s">
        <v>589</v>
      </c>
      <c r="C243" s="48" t="s">
        <v>590</v>
      </c>
      <c r="D243" s="49" t="s">
        <v>591</v>
      </c>
      <c r="E243" s="38" t="s">
        <v>48</v>
      </c>
      <c r="F243" s="38">
        <v>4</v>
      </c>
      <c r="G243" s="54" t="s">
        <v>50</v>
      </c>
      <c r="H243" s="15">
        <v>621</v>
      </c>
      <c r="I243" s="15">
        <f>32330+37820</f>
        <v>70150</v>
      </c>
    </row>
    <row r="244" spans="1:9" s="7" customFormat="1" ht="31.5">
      <c r="A244" s="34">
        <v>236</v>
      </c>
      <c r="B244" s="38" t="s">
        <v>592</v>
      </c>
      <c r="C244" s="48" t="s">
        <v>166</v>
      </c>
      <c r="D244" s="49" t="s">
        <v>167</v>
      </c>
      <c r="E244" s="38" t="s">
        <v>42</v>
      </c>
      <c r="F244" s="38">
        <v>3</v>
      </c>
      <c r="G244" s="54" t="s">
        <v>51</v>
      </c>
      <c r="H244" s="15">
        <v>7479</v>
      </c>
      <c r="I244" s="15">
        <v>6</v>
      </c>
    </row>
    <row r="245" spans="1:9" s="7" customFormat="1" ht="31.5">
      <c r="A245" s="34">
        <v>237</v>
      </c>
      <c r="B245" s="38" t="s">
        <v>593</v>
      </c>
      <c r="C245" s="48" t="s">
        <v>17</v>
      </c>
      <c r="D245" s="49" t="s">
        <v>18</v>
      </c>
      <c r="E245" s="38" t="s">
        <v>40</v>
      </c>
      <c r="F245" s="38">
        <v>1</v>
      </c>
      <c r="G245" s="38" t="s">
        <v>51</v>
      </c>
      <c r="H245" s="15">
        <v>21.2</v>
      </c>
      <c r="I245" s="15">
        <f>880+1392</f>
        <v>2272</v>
      </c>
    </row>
    <row r="246" spans="1:9" s="7" customFormat="1" ht="31.5">
      <c r="A246" s="34">
        <v>238</v>
      </c>
      <c r="B246" s="38" t="s">
        <v>594</v>
      </c>
      <c r="C246" s="61" t="s">
        <v>30</v>
      </c>
      <c r="D246" s="62" t="s">
        <v>97</v>
      </c>
      <c r="E246" s="53" t="s">
        <v>595</v>
      </c>
      <c r="F246" s="38">
        <v>1</v>
      </c>
      <c r="G246" s="38" t="s">
        <v>50</v>
      </c>
      <c r="H246" s="15">
        <v>21</v>
      </c>
      <c r="I246" s="15">
        <f>1252+1000</f>
        <v>2252</v>
      </c>
    </row>
    <row r="247" spans="1:9" s="7" customFormat="1" ht="30">
      <c r="A247" s="34">
        <v>239</v>
      </c>
      <c r="B247" s="38" t="s">
        <v>596</v>
      </c>
      <c r="C247" s="82" t="s">
        <v>28</v>
      </c>
      <c r="D247" s="83" t="s">
        <v>29</v>
      </c>
      <c r="E247" s="53" t="s">
        <v>43</v>
      </c>
      <c r="F247" s="38">
        <v>2</v>
      </c>
      <c r="G247" s="38" t="s">
        <v>51</v>
      </c>
      <c r="H247" s="15">
        <v>22904</v>
      </c>
      <c r="I247" s="15">
        <v>2508</v>
      </c>
    </row>
    <row r="248" spans="1:9" s="7" customFormat="1" ht="31.5">
      <c r="A248" s="34">
        <v>240</v>
      </c>
      <c r="B248" s="38" t="s">
        <v>597</v>
      </c>
      <c r="C248" s="48" t="s">
        <v>598</v>
      </c>
      <c r="D248" s="49" t="s">
        <v>599</v>
      </c>
      <c r="E248" s="38" t="s">
        <v>600</v>
      </c>
      <c r="F248" s="38">
        <v>1</v>
      </c>
      <c r="G248" s="38" t="s">
        <v>50</v>
      </c>
      <c r="H248" s="15">
        <v>1</v>
      </c>
      <c r="I248" s="15">
        <v>80</v>
      </c>
    </row>
    <row r="249" spans="1:9" s="7" customFormat="1" ht="31.5">
      <c r="A249" s="34">
        <v>241</v>
      </c>
      <c r="B249" s="38" t="s">
        <v>601</v>
      </c>
      <c r="C249" s="48" t="s">
        <v>17</v>
      </c>
      <c r="D249" s="49" t="s">
        <v>18</v>
      </c>
      <c r="E249" s="38" t="s">
        <v>40</v>
      </c>
      <c r="F249" s="38">
        <v>2</v>
      </c>
      <c r="G249" s="38" t="s">
        <v>51</v>
      </c>
      <c r="H249" s="15">
        <v>4065</v>
      </c>
      <c r="I249" s="15">
        <v>18264</v>
      </c>
    </row>
    <row r="250" spans="1:9" s="7" customFormat="1" ht="31.5">
      <c r="A250" s="34">
        <v>242</v>
      </c>
      <c r="B250" s="38" t="s">
        <v>602</v>
      </c>
      <c r="C250" s="39" t="s">
        <v>137</v>
      </c>
      <c r="D250" s="40" t="s">
        <v>16</v>
      </c>
      <c r="E250" s="53" t="s">
        <v>35</v>
      </c>
      <c r="F250" s="15">
        <v>1</v>
      </c>
      <c r="G250" s="54" t="s">
        <v>51</v>
      </c>
      <c r="H250" s="15">
        <v>1600</v>
      </c>
      <c r="I250" s="15">
        <v>69540</v>
      </c>
    </row>
    <row r="251" spans="1:9" s="7" customFormat="1" ht="30">
      <c r="A251" s="34">
        <v>243</v>
      </c>
      <c r="B251" s="38" t="s">
        <v>603</v>
      </c>
      <c r="C251" s="82" t="s">
        <v>28</v>
      </c>
      <c r="D251" s="83" t="s">
        <v>29</v>
      </c>
      <c r="E251" s="53" t="s">
        <v>43</v>
      </c>
      <c r="F251" s="38">
        <v>1</v>
      </c>
      <c r="G251" s="38" t="s">
        <v>51</v>
      </c>
      <c r="H251" s="15">
        <v>49532</v>
      </c>
      <c r="I251" s="15">
        <v>100</v>
      </c>
    </row>
    <row r="252" spans="1:9" s="7" customFormat="1" ht="31.5">
      <c r="A252" s="34">
        <v>244</v>
      </c>
      <c r="B252" s="38" t="s">
        <v>604</v>
      </c>
      <c r="C252" s="48" t="s">
        <v>17</v>
      </c>
      <c r="D252" s="49" t="s">
        <v>18</v>
      </c>
      <c r="E252" s="38" t="s">
        <v>40</v>
      </c>
      <c r="F252" s="38">
        <v>3</v>
      </c>
      <c r="G252" s="38" t="s">
        <v>51</v>
      </c>
      <c r="H252" s="15">
        <v>13012</v>
      </c>
      <c r="I252" s="15">
        <v>1114</v>
      </c>
    </row>
    <row r="253" spans="1:9" s="7" customFormat="1" ht="31.5">
      <c r="A253" s="34">
        <v>245</v>
      </c>
      <c r="B253" s="38" t="s">
        <v>605</v>
      </c>
      <c r="C253" s="61" t="s">
        <v>30</v>
      </c>
      <c r="D253" s="62" t="s">
        <v>97</v>
      </c>
      <c r="E253" s="53" t="s">
        <v>39</v>
      </c>
      <c r="F253" s="15">
        <v>2</v>
      </c>
      <c r="G253" s="54" t="s">
        <v>50</v>
      </c>
      <c r="H253" s="15">
        <v>645</v>
      </c>
      <c r="I253" s="15">
        <v>1351</v>
      </c>
    </row>
    <row r="254" spans="1:9" s="7" customFormat="1" ht="31.5">
      <c r="A254" s="34">
        <v>246</v>
      </c>
      <c r="B254" s="38" t="s">
        <v>606</v>
      </c>
      <c r="C254" s="48" t="s">
        <v>17</v>
      </c>
      <c r="D254" s="49" t="s">
        <v>18</v>
      </c>
      <c r="E254" s="38" t="s">
        <v>40</v>
      </c>
      <c r="F254" s="38">
        <v>2</v>
      </c>
      <c r="G254" s="38" t="s">
        <v>51</v>
      </c>
      <c r="H254" s="15">
        <v>9630</v>
      </c>
      <c r="I254" s="31">
        <v>45901</v>
      </c>
    </row>
    <row r="255" spans="1:9" s="7" customFormat="1" ht="31.5">
      <c r="A255" s="34">
        <v>247</v>
      </c>
      <c r="B255" s="38" t="s">
        <v>607</v>
      </c>
      <c r="C255" s="39" t="s">
        <v>137</v>
      </c>
      <c r="D255" s="40" t="s">
        <v>16</v>
      </c>
      <c r="E255" s="53" t="s">
        <v>35</v>
      </c>
      <c r="F255" s="15">
        <v>1</v>
      </c>
      <c r="G255" s="54" t="s">
        <v>50</v>
      </c>
      <c r="H255" s="15">
        <v>2064</v>
      </c>
      <c r="I255" s="15">
        <v>3300</v>
      </c>
    </row>
    <row r="256" spans="1:9" s="7" customFormat="1" ht="31.5">
      <c r="A256" s="34">
        <v>248</v>
      </c>
      <c r="B256" s="38" t="s">
        <v>608</v>
      </c>
      <c r="C256" s="39" t="s">
        <v>137</v>
      </c>
      <c r="D256" s="40" t="s">
        <v>16</v>
      </c>
      <c r="E256" s="53" t="s">
        <v>609</v>
      </c>
      <c r="F256" s="15">
        <v>1</v>
      </c>
      <c r="G256" s="54" t="s">
        <v>50</v>
      </c>
      <c r="H256" s="15">
        <v>2334</v>
      </c>
      <c r="I256" s="15">
        <v>2025</v>
      </c>
    </row>
    <row r="257" spans="1:9" s="7" customFormat="1" ht="31.5">
      <c r="A257" s="34">
        <v>249</v>
      </c>
      <c r="B257" s="38" t="s">
        <v>610</v>
      </c>
      <c r="C257" s="39" t="s">
        <v>137</v>
      </c>
      <c r="D257" s="40" t="s">
        <v>16</v>
      </c>
      <c r="E257" s="53" t="s">
        <v>35</v>
      </c>
      <c r="F257" s="15">
        <v>1</v>
      </c>
      <c r="G257" s="54" t="s">
        <v>50</v>
      </c>
      <c r="H257" s="15">
        <v>2064</v>
      </c>
      <c r="I257" s="15">
        <v>200</v>
      </c>
    </row>
    <row r="258" spans="1:9" s="7" customFormat="1" ht="31.5">
      <c r="A258" s="34">
        <v>250</v>
      </c>
      <c r="B258" s="38" t="s">
        <v>611</v>
      </c>
      <c r="C258" s="39" t="s">
        <v>137</v>
      </c>
      <c r="D258" s="40" t="s">
        <v>16</v>
      </c>
      <c r="E258" s="53" t="s">
        <v>35</v>
      </c>
      <c r="F258" s="15">
        <v>1</v>
      </c>
      <c r="G258" s="54" t="s">
        <v>50</v>
      </c>
      <c r="H258" s="15">
        <v>1114</v>
      </c>
      <c r="I258" s="15">
        <v>5000</v>
      </c>
    </row>
    <row r="259" spans="1:9" s="7" customFormat="1" ht="31.5">
      <c r="A259" s="34">
        <v>251</v>
      </c>
      <c r="B259" s="38" t="s">
        <v>612</v>
      </c>
      <c r="C259" s="48" t="s">
        <v>162</v>
      </c>
      <c r="D259" s="49" t="s">
        <v>613</v>
      </c>
      <c r="E259" s="53" t="s">
        <v>53</v>
      </c>
      <c r="F259" s="16">
        <v>1</v>
      </c>
      <c r="G259" s="123" t="s">
        <v>50</v>
      </c>
      <c r="H259" s="15">
        <v>1420</v>
      </c>
      <c r="I259" s="15">
        <v>72156</v>
      </c>
    </row>
    <row r="260" spans="1:9" s="7" customFormat="1" ht="31.5">
      <c r="A260" s="34">
        <v>252</v>
      </c>
      <c r="B260" s="38" t="s">
        <v>614</v>
      </c>
      <c r="C260" s="48" t="s">
        <v>615</v>
      </c>
      <c r="D260" s="49" t="s">
        <v>616</v>
      </c>
      <c r="E260" s="53" t="s">
        <v>53</v>
      </c>
      <c r="F260" s="16">
        <v>1</v>
      </c>
      <c r="G260" s="123" t="s">
        <v>50</v>
      </c>
      <c r="H260" s="15">
        <v>2504</v>
      </c>
      <c r="I260" s="15">
        <v>505</v>
      </c>
    </row>
    <row r="261" spans="1:9" s="7" customFormat="1" ht="24.75">
      <c r="A261" s="34">
        <v>253</v>
      </c>
      <c r="B261" s="124" t="s">
        <v>617</v>
      </c>
      <c r="C261" s="125" t="s">
        <v>618</v>
      </c>
      <c r="D261" s="126" t="s">
        <v>619</v>
      </c>
      <c r="E261" s="38" t="s">
        <v>124</v>
      </c>
      <c r="F261" s="16">
        <v>8</v>
      </c>
      <c r="G261" s="123" t="s">
        <v>50</v>
      </c>
      <c r="H261" s="15">
        <v>366</v>
      </c>
      <c r="I261" s="15">
        <v>5050</v>
      </c>
    </row>
    <row r="262" spans="1:9" s="7" customFormat="1" ht="24.75">
      <c r="A262" s="34">
        <v>254</v>
      </c>
      <c r="B262" s="127" t="s">
        <v>620</v>
      </c>
      <c r="C262" s="125" t="s">
        <v>150</v>
      </c>
      <c r="D262" s="126" t="s">
        <v>151</v>
      </c>
      <c r="E262" s="38" t="s">
        <v>184</v>
      </c>
      <c r="F262" s="16">
        <v>1</v>
      </c>
      <c r="G262" s="123" t="s">
        <v>50</v>
      </c>
      <c r="H262" s="15">
        <v>1120</v>
      </c>
      <c r="I262" s="15">
        <v>250</v>
      </c>
    </row>
    <row r="263" spans="1:9" s="7" customFormat="1">
      <c r="A263" s="34">
        <v>255</v>
      </c>
      <c r="B263" s="124" t="s">
        <v>621</v>
      </c>
      <c r="C263" s="128" t="s">
        <v>131</v>
      </c>
      <c r="D263" s="128" t="s">
        <v>132</v>
      </c>
      <c r="E263" s="38" t="s">
        <v>70</v>
      </c>
      <c r="F263" s="16">
        <v>1</v>
      </c>
      <c r="G263" s="123" t="s">
        <v>50</v>
      </c>
      <c r="H263" s="15">
        <v>2460</v>
      </c>
      <c r="I263" s="15">
        <v>1600</v>
      </c>
    </row>
    <row r="264" spans="1:9" s="7" customFormat="1" ht="24.75">
      <c r="A264" s="34">
        <v>256</v>
      </c>
      <c r="B264" s="124" t="s">
        <v>622</v>
      </c>
      <c r="C264" s="129" t="s">
        <v>103</v>
      </c>
      <c r="D264" s="126" t="s">
        <v>156</v>
      </c>
      <c r="E264" s="38" t="s">
        <v>41</v>
      </c>
      <c r="F264" s="38">
        <v>3</v>
      </c>
      <c r="G264" s="38" t="s">
        <v>51</v>
      </c>
      <c r="H264" s="15">
        <v>132554</v>
      </c>
      <c r="I264" s="15">
        <f>12+40+3+14+28+2+8+18+5+5</f>
        <v>135</v>
      </c>
    </row>
    <row r="265" spans="1:9" s="7" customFormat="1" ht="24.75">
      <c r="A265" s="34">
        <v>257</v>
      </c>
      <c r="B265" s="124" t="s">
        <v>623</v>
      </c>
      <c r="C265" s="125" t="s">
        <v>110</v>
      </c>
      <c r="D265" s="126" t="s">
        <v>624</v>
      </c>
      <c r="E265" s="38" t="s">
        <v>125</v>
      </c>
      <c r="F265" s="38">
        <v>6</v>
      </c>
      <c r="G265" s="38" t="s">
        <v>51</v>
      </c>
      <c r="H265" s="15">
        <v>32585</v>
      </c>
      <c r="I265" s="15">
        <v>10328</v>
      </c>
    </row>
    <row r="266" spans="1:9" s="7" customFormat="1">
      <c r="A266" s="34">
        <v>258</v>
      </c>
      <c r="B266" s="124" t="s">
        <v>625</v>
      </c>
      <c r="C266" s="125" t="s">
        <v>101</v>
      </c>
      <c r="D266" s="126" t="s">
        <v>155</v>
      </c>
      <c r="E266" s="38" t="s">
        <v>626</v>
      </c>
      <c r="F266" s="38">
        <v>1</v>
      </c>
      <c r="G266" s="38" t="s">
        <v>50</v>
      </c>
      <c r="H266" s="15">
        <v>204</v>
      </c>
      <c r="I266" s="15">
        <f>100+50+50+50+100+100+300</f>
        <v>750</v>
      </c>
    </row>
    <row r="267" spans="1:9" s="7" customFormat="1" ht="24.75">
      <c r="A267" s="34">
        <v>259</v>
      </c>
      <c r="B267" s="124" t="s">
        <v>627</v>
      </c>
      <c r="C267" s="125" t="s">
        <v>115</v>
      </c>
      <c r="D267" s="126" t="s">
        <v>116</v>
      </c>
      <c r="E267" s="53" t="s">
        <v>628</v>
      </c>
      <c r="F267" s="16">
        <v>1</v>
      </c>
      <c r="G267" s="123" t="s">
        <v>50</v>
      </c>
      <c r="H267" s="15">
        <v>2000</v>
      </c>
      <c r="I267" s="15">
        <f>9920+4300+7308+17360+1424+1736+7740+3560+5160+4368</f>
        <v>62876</v>
      </c>
    </row>
    <row r="268" spans="1:9" s="7" customFormat="1" ht="24.75">
      <c r="A268" s="34">
        <v>260</v>
      </c>
      <c r="B268" s="124" t="s">
        <v>629</v>
      </c>
      <c r="C268" s="125" t="s">
        <v>30</v>
      </c>
      <c r="D268" s="126" t="s">
        <v>93</v>
      </c>
      <c r="E268" s="53" t="s">
        <v>189</v>
      </c>
      <c r="F268" s="16">
        <v>2</v>
      </c>
      <c r="G268" s="123" t="s">
        <v>50</v>
      </c>
      <c r="H268" s="15">
        <v>384</v>
      </c>
      <c r="I268" s="15">
        <v>530</v>
      </c>
    </row>
    <row r="269" spans="1:9" s="7" customFormat="1" ht="24.75">
      <c r="A269" s="34">
        <v>261</v>
      </c>
      <c r="B269" s="124" t="s">
        <v>630</v>
      </c>
      <c r="C269" s="125" t="s">
        <v>100</v>
      </c>
      <c r="D269" s="126" t="s">
        <v>631</v>
      </c>
      <c r="E269" s="53" t="s">
        <v>628</v>
      </c>
      <c r="F269" s="16">
        <v>1</v>
      </c>
      <c r="G269" s="123" t="s">
        <v>50</v>
      </c>
      <c r="H269" s="15">
        <v>7200</v>
      </c>
      <c r="I269" s="15">
        <v>20000</v>
      </c>
    </row>
    <row r="270" spans="1:9" s="7" customFormat="1" ht="24.75">
      <c r="A270" s="34">
        <v>262</v>
      </c>
      <c r="B270" s="124" t="s">
        <v>632</v>
      </c>
      <c r="C270" s="125" t="s">
        <v>100</v>
      </c>
      <c r="D270" s="126" t="s">
        <v>631</v>
      </c>
      <c r="E270" s="53" t="s">
        <v>628</v>
      </c>
      <c r="F270" s="16">
        <v>1</v>
      </c>
      <c r="G270" s="123" t="s">
        <v>50</v>
      </c>
      <c r="H270" s="15">
        <v>6672</v>
      </c>
      <c r="I270" s="15">
        <f>7000+200+1600+2000+1500+300+50+50+50+200+500+300+200+200+200</f>
        <v>14350</v>
      </c>
    </row>
    <row r="271" spans="1:9" s="7" customFormat="1" ht="24.75">
      <c r="A271" s="34">
        <v>263</v>
      </c>
      <c r="B271" s="130" t="s">
        <v>633</v>
      </c>
      <c r="C271" s="125" t="s">
        <v>100</v>
      </c>
      <c r="D271" s="126" t="s">
        <v>631</v>
      </c>
      <c r="E271" s="53" t="s">
        <v>634</v>
      </c>
      <c r="F271" s="16">
        <v>2</v>
      </c>
      <c r="G271" s="123" t="s">
        <v>50</v>
      </c>
      <c r="H271" s="15">
        <v>2560</v>
      </c>
      <c r="I271" s="15">
        <f>1336+875+860+1306+1207+2980+2530+3624+1897+1659+1193</f>
        <v>19467</v>
      </c>
    </row>
    <row r="272" spans="1:9" s="7" customFormat="1" ht="24.75">
      <c r="A272" s="34">
        <v>264</v>
      </c>
      <c r="B272" s="130" t="s">
        <v>635</v>
      </c>
      <c r="C272" s="125" t="s">
        <v>100</v>
      </c>
      <c r="D272" s="126" t="s">
        <v>631</v>
      </c>
      <c r="E272" s="53" t="s">
        <v>636</v>
      </c>
      <c r="F272" s="16">
        <v>1</v>
      </c>
      <c r="G272" s="123" t="s">
        <v>50</v>
      </c>
      <c r="H272" s="15">
        <v>5436</v>
      </c>
      <c r="I272" s="15">
        <v>960</v>
      </c>
    </row>
    <row r="273" spans="1:9" s="7" customFormat="1" ht="24.75">
      <c r="A273" s="34">
        <v>265</v>
      </c>
      <c r="B273" s="124" t="s">
        <v>637</v>
      </c>
      <c r="C273" s="125" t="s">
        <v>100</v>
      </c>
      <c r="D273" s="126" t="s">
        <v>631</v>
      </c>
      <c r="E273" s="53" t="s">
        <v>209</v>
      </c>
      <c r="F273" s="16">
        <v>1</v>
      </c>
      <c r="G273" s="123" t="s">
        <v>50</v>
      </c>
      <c r="H273" s="15">
        <v>2172</v>
      </c>
      <c r="I273" s="15">
        <f>154+100+50+10</f>
        <v>314</v>
      </c>
    </row>
    <row r="274" spans="1:9" s="7" customFormat="1" ht="24.75">
      <c r="A274" s="34">
        <v>266</v>
      </c>
      <c r="B274" s="124" t="s">
        <v>638</v>
      </c>
      <c r="C274" s="125" t="s">
        <v>100</v>
      </c>
      <c r="D274" s="126" t="s">
        <v>631</v>
      </c>
      <c r="E274" s="53" t="s">
        <v>609</v>
      </c>
      <c r="F274" s="16">
        <v>3</v>
      </c>
      <c r="G274" s="123" t="s">
        <v>50</v>
      </c>
      <c r="H274" s="15">
        <v>5070</v>
      </c>
      <c r="I274" s="15">
        <v>1920</v>
      </c>
    </row>
    <row r="275" spans="1:9" s="7" customFormat="1" ht="24.75">
      <c r="A275" s="34">
        <v>267</v>
      </c>
      <c r="B275" s="127" t="s">
        <v>639</v>
      </c>
      <c r="C275" s="125" t="s">
        <v>100</v>
      </c>
      <c r="D275" s="126" t="s">
        <v>631</v>
      </c>
      <c r="E275" s="53" t="s">
        <v>640</v>
      </c>
      <c r="F275" s="16">
        <v>1</v>
      </c>
      <c r="G275" s="123" t="s">
        <v>50</v>
      </c>
      <c r="H275" s="15">
        <v>1700</v>
      </c>
      <c r="I275" s="15">
        <v>1458</v>
      </c>
    </row>
    <row r="276" spans="1:9" s="7" customFormat="1" ht="24.75">
      <c r="A276" s="34">
        <v>268</v>
      </c>
      <c r="B276" s="124" t="s">
        <v>641</v>
      </c>
      <c r="C276" s="125" t="s">
        <v>100</v>
      </c>
      <c r="D276" s="126" t="s">
        <v>631</v>
      </c>
      <c r="E276" s="53" t="s">
        <v>634</v>
      </c>
      <c r="F276" s="16">
        <v>2</v>
      </c>
      <c r="G276" s="123" t="s">
        <v>50</v>
      </c>
      <c r="H276" s="15">
        <v>3088</v>
      </c>
      <c r="I276" s="15">
        <v>1428</v>
      </c>
    </row>
    <row r="277" spans="1:9" s="7" customFormat="1" ht="24.75">
      <c r="A277" s="34">
        <v>269</v>
      </c>
      <c r="B277" s="127" t="s">
        <v>642</v>
      </c>
      <c r="C277" s="125" t="s">
        <v>100</v>
      </c>
      <c r="D277" s="126" t="s">
        <v>631</v>
      </c>
      <c r="E277" s="53" t="s">
        <v>634</v>
      </c>
      <c r="F277" s="16">
        <v>4</v>
      </c>
      <c r="G277" s="123" t="s">
        <v>50</v>
      </c>
      <c r="H277" s="15">
        <v>2803</v>
      </c>
      <c r="I277" s="15">
        <v>1</v>
      </c>
    </row>
    <row r="278" spans="1:9" s="7" customFormat="1" ht="24.75">
      <c r="A278" s="34">
        <v>270</v>
      </c>
      <c r="B278" s="127" t="s">
        <v>643</v>
      </c>
      <c r="C278" s="125" t="s">
        <v>100</v>
      </c>
      <c r="D278" s="126" t="s">
        <v>631</v>
      </c>
      <c r="E278" s="53" t="s">
        <v>636</v>
      </c>
      <c r="F278" s="16">
        <v>1</v>
      </c>
      <c r="G278" s="123" t="s">
        <v>50</v>
      </c>
      <c r="H278" s="15">
        <v>3456</v>
      </c>
      <c r="I278" s="15">
        <f>1000+504+295</f>
        <v>1799</v>
      </c>
    </row>
    <row r="279" spans="1:9" s="7" customFormat="1" ht="24.75">
      <c r="A279" s="34">
        <v>271</v>
      </c>
      <c r="B279" s="124" t="s">
        <v>644</v>
      </c>
      <c r="C279" s="125" t="s">
        <v>645</v>
      </c>
      <c r="D279" s="126" t="s">
        <v>646</v>
      </c>
      <c r="E279" s="131" t="s">
        <v>92</v>
      </c>
      <c r="F279" s="16">
        <v>1</v>
      </c>
      <c r="G279" s="123" t="s">
        <v>50</v>
      </c>
      <c r="H279" s="15">
        <v>2400</v>
      </c>
      <c r="I279" s="15">
        <f>260+258</f>
        <v>518</v>
      </c>
    </row>
    <row r="280" spans="1:9" s="7" customFormat="1" ht="24.75">
      <c r="A280" s="34">
        <v>272</v>
      </c>
      <c r="B280" s="127" t="s">
        <v>647</v>
      </c>
      <c r="C280" s="125" t="s">
        <v>30</v>
      </c>
      <c r="D280" s="126" t="s">
        <v>93</v>
      </c>
      <c r="E280" s="53" t="s">
        <v>648</v>
      </c>
      <c r="F280" s="16">
        <v>5</v>
      </c>
      <c r="G280" s="123" t="s">
        <v>50</v>
      </c>
      <c r="H280" s="15">
        <v>190</v>
      </c>
      <c r="I280" s="15">
        <f>210+190+150</f>
        <v>550</v>
      </c>
    </row>
    <row r="281" spans="1:9" s="7" customFormat="1" ht="24.75">
      <c r="A281" s="34">
        <v>273</v>
      </c>
      <c r="B281" s="124" t="s">
        <v>649</v>
      </c>
      <c r="C281" s="125" t="s">
        <v>100</v>
      </c>
      <c r="D281" s="126" t="s">
        <v>631</v>
      </c>
      <c r="E281" s="53" t="s">
        <v>634</v>
      </c>
      <c r="F281" s="16">
        <v>3</v>
      </c>
      <c r="G281" s="123" t="s">
        <v>50</v>
      </c>
      <c r="H281" s="15">
        <v>1432</v>
      </c>
      <c r="I281" s="15">
        <f>150+150+150</f>
        <v>450</v>
      </c>
    </row>
    <row r="282" spans="1:9" ht="31.5">
      <c r="A282" s="34">
        <v>274</v>
      </c>
      <c r="B282" s="38" t="s">
        <v>650</v>
      </c>
      <c r="C282" s="132" t="s">
        <v>651</v>
      </c>
      <c r="D282" s="133" t="s">
        <v>652</v>
      </c>
      <c r="E282" s="48" t="s">
        <v>653</v>
      </c>
      <c r="F282" s="15">
        <v>10</v>
      </c>
      <c r="G282" s="54" t="s">
        <v>50</v>
      </c>
      <c r="H282" s="15">
        <v>832</v>
      </c>
      <c r="I282" s="15">
        <f>600+480+2080+2208</f>
        <v>5368</v>
      </c>
    </row>
    <row r="283" spans="1:9" ht="31.5">
      <c r="A283" s="34">
        <v>275</v>
      </c>
      <c r="B283" s="38" t="s">
        <v>654</v>
      </c>
      <c r="C283" s="48" t="s">
        <v>103</v>
      </c>
      <c r="D283" s="49" t="s">
        <v>512</v>
      </c>
      <c r="E283" s="38" t="s">
        <v>42</v>
      </c>
      <c r="F283" s="38">
        <v>2</v>
      </c>
      <c r="G283" s="38" t="s">
        <v>51</v>
      </c>
      <c r="H283" s="15">
        <v>14500</v>
      </c>
      <c r="I283" s="15">
        <f>203+80+80+81+25+80</f>
        <v>549</v>
      </c>
    </row>
    <row r="284" spans="1:9" ht="31.5">
      <c r="A284" s="34">
        <v>276</v>
      </c>
      <c r="B284" s="38" t="s">
        <v>655</v>
      </c>
      <c r="C284" s="48" t="s">
        <v>103</v>
      </c>
      <c r="D284" s="49" t="s">
        <v>512</v>
      </c>
      <c r="E284" s="38" t="s">
        <v>41</v>
      </c>
      <c r="F284" s="38">
        <v>1</v>
      </c>
      <c r="G284" s="38" t="s">
        <v>51</v>
      </c>
      <c r="H284" s="15">
        <v>12065</v>
      </c>
      <c r="I284" s="15">
        <f>6+5+3+10</f>
        <v>24</v>
      </c>
    </row>
    <row r="285" spans="1:9" s="22" customFormat="1" ht="31.5">
      <c r="A285" s="34">
        <v>277</v>
      </c>
      <c r="B285" s="38" t="s">
        <v>656</v>
      </c>
      <c r="C285" s="48" t="s">
        <v>103</v>
      </c>
      <c r="D285" s="49" t="s">
        <v>512</v>
      </c>
      <c r="E285" s="38" t="s">
        <v>41</v>
      </c>
      <c r="F285" s="38">
        <v>1</v>
      </c>
      <c r="G285" s="38" t="s">
        <v>51</v>
      </c>
      <c r="H285" s="15">
        <v>9060</v>
      </c>
      <c r="I285" s="15">
        <v>2</v>
      </c>
    </row>
    <row r="286" spans="1:9" s="22" customFormat="1" ht="31.5">
      <c r="A286" s="34">
        <v>278</v>
      </c>
      <c r="B286" s="38" t="s">
        <v>657</v>
      </c>
      <c r="C286" s="48" t="s">
        <v>103</v>
      </c>
      <c r="D286" s="49" t="s">
        <v>512</v>
      </c>
      <c r="E286" s="38" t="s">
        <v>41</v>
      </c>
      <c r="F286" s="38">
        <v>1</v>
      </c>
      <c r="G286" s="38" t="s">
        <v>51</v>
      </c>
      <c r="H286" s="15">
        <v>5510</v>
      </c>
      <c r="I286" s="15">
        <f>25+3+5+5+6+3</f>
        <v>47</v>
      </c>
    </row>
    <row r="287" spans="1:9" ht="31.5">
      <c r="A287" s="34">
        <v>279</v>
      </c>
      <c r="B287" s="38" t="s">
        <v>658</v>
      </c>
      <c r="C287" s="48" t="s">
        <v>103</v>
      </c>
      <c r="D287" s="49" t="s">
        <v>512</v>
      </c>
      <c r="E287" s="38" t="s">
        <v>41</v>
      </c>
      <c r="F287" s="38">
        <v>1</v>
      </c>
      <c r="G287" s="38" t="s">
        <v>51</v>
      </c>
      <c r="H287" s="15">
        <v>38310</v>
      </c>
      <c r="I287" s="15">
        <v>17080</v>
      </c>
    </row>
    <row r="288" spans="1:9" ht="31.5">
      <c r="A288" s="34">
        <v>280</v>
      </c>
      <c r="B288" s="38" t="s">
        <v>659</v>
      </c>
      <c r="C288" s="48" t="s">
        <v>103</v>
      </c>
      <c r="D288" s="49" t="s">
        <v>512</v>
      </c>
      <c r="E288" s="38" t="s">
        <v>41</v>
      </c>
      <c r="F288" s="38">
        <v>3</v>
      </c>
      <c r="G288" s="38" t="s">
        <v>51</v>
      </c>
      <c r="H288" s="15">
        <v>20530</v>
      </c>
      <c r="I288" s="15">
        <v>1</v>
      </c>
    </row>
    <row r="289" spans="1:9" ht="31.5">
      <c r="A289" s="34">
        <v>281</v>
      </c>
      <c r="B289" s="38" t="s">
        <v>660</v>
      </c>
      <c r="C289" s="48" t="s">
        <v>103</v>
      </c>
      <c r="D289" s="49" t="s">
        <v>512</v>
      </c>
      <c r="E289" s="38" t="s">
        <v>41</v>
      </c>
      <c r="F289" s="38">
        <v>4</v>
      </c>
      <c r="G289" s="38" t="s">
        <v>51</v>
      </c>
      <c r="H289" s="15">
        <v>65450</v>
      </c>
      <c r="I289" s="15">
        <v>18245</v>
      </c>
    </row>
    <row r="290" spans="1:9" ht="31.5">
      <c r="A290" s="34">
        <v>282</v>
      </c>
      <c r="B290" s="38" t="s">
        <v>661</v>
      </c>
      <c r="C290" s="48" t="s">
        <v>103</v>
      </c>
      <c r="D290" s="49" t="s">
        <v>512</v>
      </c>
      <c r="E290" s="38" t="s">
        <v>41</v>
      </c>
      <c r="F290" s="38">
        <v>5</v>
      </c>
      <c r="G290" s="38" t="s">
        <v>51</v>
      </c>
      <c r="H290" s="15">
        <v>3496</v>
      </c>
      <c r="I290" s="15">
        <v>20045</v>
      </c>
    </row>
    <row r="291" spans="1:9" ht="31.5">
      <c r="A291" s="34">
        <v>283</v>
      </c>
      <c r="B291" s="38" t="s">
        <v>662</v>
      </c>
      <c r="C291" s="48" t="s">
        <v>663</v>
      </c>
      <c r="D291" s="49" t="s">
        <v>664</v>
      </c>
      <c r="E291" s="49" t="s">
        <v>38</v>
      </c>
      <c r="F291" s="38">
        <v>4</v>
      </c>
      <c r="G291" s="38" t="s">
        <v>59</v>
      </c>
      <c r="H291" s="15">
        <v>20000</v>
      </c>
      <c r="I291" s="15">
        <v>30540</v>
      </c>
    </row>
    <row r="292" spans="1:9">
      <c r="A292" s="34">
        <v>284</v>
      </c>
      <c r="B292" s="38" t="s">
        <v>665</v>
      </c>
      <c r="C292" s="48" t="s">
        <v>187</v>
      </c>
      <c r="D292" s="49" t="s">
        <v>188</v>
      </c>
      <c r="E292" s="53" t="s">
        <v>69</v>
      </c>
      <c r="F292" s="38">
        <v>1</v>
      </c>
      <c r="G292" s="38" t="s">
        <v>71</v>
      </c>
      <c r="H292" s="15">
        <v>1</v>
      </c>
      <c r="I292" s="15">
        <v>5280</v>
      </c>
    </row>
    <row r="293" spans="1:9">
      <c r="A293" s="34">
        <v>285</v>
      </c>
      <c r="B293" s="38" t="s">
        <v>666</v>
      </c>
      <c r="C293" s="48" t="s">
        <v>187</v>
      </c>
      <c r="D293" s="49" t="s">
        <v>188</v>
      </c>
      <c r="E293" s="53" t="s">
        <v>667</v>
      </c>
      <c r="F293" s="38">
        <v>3</v>
      </c>
      <c r="G293" s="38" t="s">
        <v>50</v>
      </c>
      <c r="H293" s="15">
        <v>3</v>
      </c>
      <c r="I293" s="15">
        <f>16880+14580</f>
        <v>31460</v>
      </c>
    </row>
    <row r="294" spans="1:9" ht="31.5">
      <c r="A294" s="34">
        <v>286</v>
      </c>
      <c r="B294" s="38" t="s">
        <v>668</v>
      </c>
      <c r="C294" s="41" t="s">
        <v>23</v>
      </c>
      <c r="D294" s="41" t="s">
        <v>119</v>
      </c>
      <c r="E294" s="53" t="s">
        <v>669</v>
      </c>
      <c r="F294" s="15">
        <v>36</v>
      </c>
      <c r="G294" s="54" t="s">
        <v>51</v>
      </c>
      <c r="H294" s="15">
        <v>58412</v>
      </c>
      <c r="I294" s="15">
        <v>1000</v>
      </c>
    </row>
    <row r="295" spans="1:9" ht="31.5">
      <c r="A295" s="34">
        <v>287</v>
      </c>
      <c r="B295" s="38" t="s">
        <v>670</v>
      </c>
      <c r="C295" s="39" t="s">
        <v>137</v>
      </c>
      <c r="D295" s="40" t="s">
        <v>16</v>
      </c>
      <c r="E295" s="53" t="s">
        <v>85</v>
      </c>
      <c r="F295" s="38">
        <v>1</v>
      </c>
      <c r="G295" s="38" t="s">
        <v>50</v>
      </c>
      <c r="H295" s="15">
        <v>1458</v>
      </c>
      <c r="I295" s="15">
        <f>20710+13320</f>
        <v>34030</v>
      </c>
    </row>
    <row r="296" spans="1:9" ht="31.5">
      <c r="A296" s="34">
        <v>288</v>
      </c>
      <c r="B296" s="38" t="s">
        <v>671</v>
      </c>
      <c r="C296" s="39" t="s">
        <v>137</v>
      </c>
      <c r="D296" s="40" t="s">
        <v>16</v>
      </c>
      <c r="E296" s="53" t="s">
        <v>85</v>
      </c>
      <c r="F296" s="38">
        <v>1</v>
      </c>
      <c r="G296" s="38" t="s">
        <v>50</v>
      </c>
      <c r="H296" s="15">
        <v>1600</v>
      </c>
      <c r="I296" s="15">
        <v>10870</v>
      </c>
    </row>
    <row r="297" spans="1:9" ht="31.5">
      <c r="A297" s="34">
        <v>289</v>
      </c>
      <c r="B297" s="38" t="s">
        <v>672</v>
      </c>
      <c r="C297" s="39" t="s">
        <v>137</v>
      </c>
      <c r="D297" s="40" t="s">
        <v>16</v>
      </c>
      <c r="E297" s="53" t="s">
        <v>600</v>
      </c>
      <c r="F297" s="38">
        <v>1</v>
      </c>
      <c r="G297" s="38" t="s">
        <v>50</v>
      </c>
      <c r="H297" s="15">
        <v>468</v>
      </c>
      <c r="I297" s="15">
        <f>15800+16090</f>
        <v>31890</v>
      </c>
    </row>
    <row r="298" spans="1:9" ht="31.5">
      <c r="A298" s="34">
        <v>290</v>
      </c>
      <c r="B298" s="38" t="s">
        <v>673</v>
      </c>
      <c r="C298" s="48" t="s">
        <v>26</v>
      </c>
      <c r="D298" s="49" t="s">
        <v>27</v>
      </c>
      <c r="E298" s="53" t="s">
        <v>72</v>
      </c>
      <c r="F298" s="15">
        <v>5</v>
      </c>
      <c r="G298" s="38" t="s">
        <v>50</v>
      </c>
      <c r="H298" s="15">
        <v>63580</v>
      </c>
      <c r="I298" s="15">
        <v>9</v>
      </c>
    </row>
    <row r="299" spans="1:9" ht="31.5">
      <c r="A299" s="34">
        <v>291</v>
      </c>
      <c r="B299" s="38" t="s">
        <v>674</v>
      </c>
      <c r="C299" s="72" t="s">
        <v>30</v>
      </c>
      <c r="D299" s="72" t="s">
        <v>31</v>
      </c>
      <c r="E299" s="53" t="s">
        <v>44</v>
      </c>
      <c r="F299" s="15">
        <v>20</v>
      </c>
      <c r="G299" s="38" t="s">
        <v>50</v>
      </c>
      <c r="H299" s="15">
        <v>487</v>
      </c>
      <c r="I299" s="15">
        <v>73271</v>
      </c>
    </row>
    <row r="300" spans="1:9" ht="31.5">
      <c r="A300" s="34">
        <v>292</v>
      </c>
      <c r="B300" s="38" t="s">
        <v>675</v>
      </c>
      <c r="C300" s="72" t="s">
        <v>676</v>
      </c>
      <c r="D300" s="72" t="s">
        <v>677</v>
      </c>
      <c r="E300" s="53" t="s">
        <v>678</v>
      </c>
      <c r="F300" s="15">
        <v>2</v>
      </c>
      <c r="G300" s="54" t="s">
        <v>71</v>
      </c>
      <c r="H300" s="15">
        <v>3</v>
      </c>
      <c r="I300" s="15">
        <v>74208</v>
      </c>
    </row>
    <row r="301" spans="1:9" ht="31.5">
      <c r="A301" s="34">
        <v>293</v>
      </c>
      <c r="B301" s="38" t="s">
        <v>679</v>
      </c>
      <c r="C301" s="72" t="s">
        <v>30</v>
      </c>
      <c r="D301" s="72" t="s">
        <v>31</v>
      </c>
      <c r="E301" s="53" t="s">
        <v>680</v>
      </c>
      <c r="F301" s="38">
        <v>3</v>
      </c>
      <c r="G301" s="54" t="s">
        <v>71</v>
      </c>
      <c r="H301" s="15">
        <v>2252</v>
      </c>
      <c r="I301" s="15">
        <v>353</v>
      </c>
    </row>
    <row r="302" spans="1:9" ht="31.5">
      <c r="A302" s="34">
        <v>294</v>
      </c>
      <c r="B302" s="38" t="s">
        <v>681</v>
      </c>
      <c r="C302" s="72" t="s">
        <v>30</v>
      </c>
      <c r="D302" s="72" t="s">
        <v>31</v>
      </c>
      <c r="E302" s="53" t="s">
        <v>46</v>
      </c>
      <c r="F302" s="38">
        <v>8</v>
      </c>
      <c r="G302" s="54" t="s">
        <v>71</v>
      </c>
      <c r="H302" s="15">
        <v>1557</v>
      </c>
      <c r="I302" s="15">
        <f>14408+13664+22262+23462+19900+7608</f>
        <v>101304</v>
      </c>
    </row>
    <row r="303" spans="1:9" ht="31.5">
      <c r="A303" s="34">
        <v>295</v>
      </c>
      <c r="B303" s="38" t="s">
        <v>682</v>
      </c>
      <c r="C303" s="72" t="s">
        <v>30</v>
      </c>
      <c r="D303" s="72" t="s">
        <v>31</v>
      </c>
      <c r="E303" s="53" t="s">
        <v>44</v>
      </c>
      <c r="F303" s="38">
        <v>3</v>
      </c>
      <c r="G303" s="54" t="s">
        <v>71</v>
      </c>
      <c r="H303" s="15">
        <v>238</v>
      </c>
      <c r="I303" s="15">
        <f>14300+22730+29200</f>
        <v>66230</v>
      </c>
    </row>
    <row r="304" spans="1:9">
      <c r="A304" s="34">
        <v>296</v>
      </c>
      <c r="B304" s="38" t="s">
        <v>683</v>
      </c>
      <c r="C304" s="48" t="s">
        <v>187</v>
      </c>
      <c r="D304" s="49" t="s">
        <v>188</v>
      </c>
      <c r="E304" s="53" t="s">
        <v>69</v>
      </c>
      <c r="F304" s="38">
        <v>2</v>
      </c>
      <c r="G304" s="38" t="s">
        <v>50</v>
      </c>
      <c r="H304" s="15">
        <v>2</v>
      </c>
      <c r="I304" s="15">
        <f>22400+30000+13410+13740+11410+13590+13430</f>
        <v>117980</v>
      </c>
    </row>
    <row r="305" spans="1:9">
      <c r="A305" s="34">
        <v>297</v>
      </c>
      <c r="B305" s="38" t="s">
        <v>684</v>
      </c>
      <c r="C305" s="48" t="s">
        <v>187</v>
      </c>
      <c r="D305" s="49" t="s">
        <v>188</v>
      </c>
      <c r="E305" s="53" t="s">
        <v>134</v>
      </c>
      <c r="F305" s="38">
        <v>3</v>
      </c>
      <c r="G305" s="38" t="s">
        <v>50</v>
      </c>
      <c r="H305" s="15">
        <v>6</v>
      </c>
      <c r="I305" s="15">
        <v>19270</v>
      </c>
    </row>
    <row r="306" spans="1:9" ht="31.5">
      <c r="A306" s="34">
        <v>298</v>
      </c>
      <c r="B306" s="38" t="s">
        <v>685</v>
      </c>
      <c r="C306" s="72" t="s">
        <v>30</v>
      </c>
      <c r="D306" s="72" t="s">
        <v>31</v>
      </c>
      <c r="E306" s="53" t="s">
        <v>44</v>
      </c>
      <c r="F306" s="38">
        <v>7</v>
      </c>
      <c r="G306" s="38" t="s">
        <v>50</v>
      </c>
      <c r="H306" s="15">
        <v>109</v>
      </c>
      <c r="I306" s="15">
        <f>480+400+400+480</f>
        <v>1760</v>
      </c>
    </row>
    <row r="307" spans="1:9" ht="31.5">
      <c r="A307" s="34">
        <v>299</v>
      </c>
      <c r="B307" s="38" t="s">
        <v>686</v>
      </c>
      <c r="C307" s="48" t="s">
        <v>54</v>
      </c>
      <c r="D307" s="49" t="s">
        <v>55</v>
      </c>
      <c r="E307" s="53" t="s">
        <v>60</v>
      </c>
      <c r="F307" s="15">
        <v>1</v>
      </c>
      <c r="G307" s="38" t="s">
        <v>50</v>
      </c>
      <c r="H307" s="15">
        <v>1</v>
      </c>
      <c r="I307" s="15">
        <f>3000</f>
        <v>3000</v>
      </c>
    </row>
    <row r="308" spans="1:9" ht="31.5">
      <c r="A308" s="34">
        <v>300</v>
      </c>
      <c r="B308" s="38" t="s">
        <v>687</v>
      </c>
      <c r="C308" s="39" t="s">
        <v>688</v>
      </c>
      <c r="D308" s="40" t="s">
        <v>689</v>
      </c>
      <c r="E308" s="53" t="s">
        <v>690</v>
      </c>
      <c r="F308" s="38">
        <v>1</v>
      </c>
      <c r="G308" s="38" t="s">
        <v>50</v>
      </c>
      <c r="H308" s="15">
        <v>51</v>
      </c>
      <c r="I308" s="28">
        <v>300</v>
      </c>
    </row>
    <row r="309" spans="1:9" ht="31.5">
      <c r="A309" s="34">
        <v>301</v>
      </c>
      <c r="B309" s="38" t="s">
        <v>691</v>
      </c>
      <c r="C309" s="72" t="s">
        <v>30</v>
      </c>
      <c r="D309" s="72" t="s">
        <v>31</v>
      </c>
      <c r="E309" s="53" t="s">
        <v>692</v>
      </c>
      <c r="F309" s="38">
        <v>1</v>
      </c>
      <c r="G309" s="38" t="s">
        <v>50</v>
      </c>
      <c r="H309" s="15">
        <v>50</v>
      </c>
      <c r="I309" s="30">
        <v>3024</v>
      </c>
    </row>
    <row r="310" spans="1:9" ht="31.5">
      <c r="A310" s="34">
        <v>302</v>
      </c>
      <c r="B310" s="38" t="s">
        <v>693</v>
      </c>
      <c r="C310" s="72" t="s">
        <v>30</v>
      </c>
      <c r="D310" s="72" t="s">
        <v>31</v>
      </c>
      <c r="E310" s="53" t="s">
        <v>44</v>
      </c>
      <c r="F310" s="38">
        <v>13</v>
      </c>
      <c r="G310" s="38" t="s">
        <v>50</v>
      </c>
      <c r="H310" s="15">
        <f>24+23+46+10+43+15+8+12+3+10+12+32+13</f>
        <v>251</v>
      </c>
      <c r="I310" s="30">
        <v>106.8</v>
      </c>
    </row>
    <row r="311" spans="1:9" ht="31.5">
      <c r="A311" s="34">
        <v>303</v>
      </c>
      <c r="B311" s="38" t="s">
        <v>694</v>
      </c>
      <c r="C311" s="39" t="s">
        <v>141</v>
      </c>
      <c r="D311" s="40" t="s">
        <v>25</v>
      </c>
      <c r="E311" s="53" t="s">
        <v>41</v>
      </c>
      <c r="F311" s="15">
        <v>1</v>
      </c>
      <c r="G311" s="54" t="s">
        <v>51</v>
      </c>
      <c r="H311" s="15">
        <v>14490</v>
      </c>
      <c r="I311" s="30">
        <v>5</v>
      </c>
    </row>
    <row r="312" spans="1:9" ht="31.5">
      <c r="A312" s="34">
        <v>304</v>
      </c>
      <c r="B312" s="38" t="s">
        <v>695</v>
      </c>
      <c r="C312" s="39" t="s">
        <v>141</v>
      </c>
      <c r="D312" s="40" t="s">
        <v>25</v>
      </c>
      <c r="E312" s="53" t="s">
        <v>41</v>
      </c>
      <c r="F312" s="15">
        <v>7</v>
      </c>
      <c r="G312" s="54" t="s">
        <v>51</v>
      </c>
      <c r="H312" s="15">
        <f>14850+15450+5830+7130+18490+6790+15560</f>
        <v>84100</v>
      </c>
      <c r="I312" s="30">
        <v>51</v>
      </c>
    </row>
    <row r="313" spans="1:9" ht="31.5">
      <c r="A313" s="34">
        <v>305</v>
      </c>
      <c r="B313" s="38" t="s">
        <v>696</v>
      </c>
      <c r="C313" s="39" t="s">
        <v>688</v>
      </c>
      <c r="D313" s="40" t="s">
        <v>689</v>
      </c>
      <c r="E313" s="53" t="s">
        <v>690</v>
      </c>
      <c r="F313" s="38">
        <v>1</v>
      </c>
      <c r="G313" s="38" t="s">
        <v>50</v>
      </c>
      <c r="H313" s="15">
        <v>165</v>
      </c>
      <c r="I313" s="30">
        <v>83225</v>
      </c>
    </row>
    <row r="314" spans="1:9" ht="31.5">
      <c r="A314" s="34">
        <v>306</v>
      </c>
      <c r="B314" s="38" t="s">
        <v>697</v>
      </c>
      <c r="C314" s="72" t="s">
        <v>30</v>
      </c>
      <c r="D314" s="72" t="s">
        <v>31</v>
      </c>
      <c r="E314" s="53" t="s">
        <v>44</v>
      </c>
      <c r="F314" s="15">
        <v>1</v>
      </c>
      <c r="G314" s="38" t="s">
        <v>50</v>
      </c>
      <c r="H314" s="15">
        <v>1</v>
      </c>
      <c r="I314" s="30">
        <v>1560</v>
      </c>
    </row>
    <row r="315" spans="1:9" ht="31.5">
      <c r="A315" s="34">
        <v>307</v>
      </c>
      <c r="B315" s="38" t="s">
        <v>698</v>
      </c>
      <c r="C315" s="39" t="s">
        <v>137</v>
      </c>
      <c r="D315" s="40" t="s">
        <v>16</v>
      </c>
      <c r="E315" s="53" t="s">
        <v>209</v>
      </c>
      <c r="F315" s="15">
        <v>1</v>
      </c>
      <c r="G315" s="38" t="s">
        <v>50</v>
      </c>
      <c r="H315" s="15">
        <v>840</v>
      </c>
      <c r="I315" s="30">
        <v>7600</v>
      </c>
    </row>
    <row r="316" spans="1:9" ht="31.5">
      <c r="A316" s="34">
        <v>308</v>
      </c>
      <c r="B316" s="38" t="s">
        <v>699</v>
      </c>
      <c r="C316" s="39" t="s">
        <v>141</v>
      </c>
      <c r="D316" s="40" t="s">
        <v>25</v>
      </c>
      <c r="E316" s="53" t="s">
        <v>40</v>
      </c>
      <c r="F316" s="15">
        <v>2</v>
      </c>
      <c r="G316" s="54" t="s">
        <v>51</v>
      </c>
      <c r="H316" s="15">
        <f>49380+16690</f>
        <v>66070</v>
      </c>
      <c r="I316" s="30">
        <v>6552</v>
      </c>
    </row>
    <row r="317" spans="1:9" ht="31.5">
      <c r="A317" s="34">
        <v>309</v>
      </c>
      <c r="B317" s="38" t="s">
        <v>700</v>
      </c>
      <c r="C317" s="39" t="s">
        <v>141</v>
      </c>
      <c r="D317" s="40" t="s">
        <v>25</v>
      </c>
      <c r="E317" s="53" t="s">
        <v>40</v>
      </c>
      <c r="F317" s="15">
        <v>4</v>
      </c>
      <c r="G317" s="54" t="s">
        <v>51</v>
      </c>
      <c r="H317" s="15">
        <f>31910+14170+17160+14350</f>
        <v>77590</v>
      </c>
      <c r="I317" s="30">
        <v>98</v>
      </c>
    </row>
    <row r="318" spans="1:9" ht="31.5">
      <c r="A318" s="34">
        <v>310</v>
      </c>
      <c r="B318" s="38" t="s">
        <v>701</v>
      </c>
      <c r="C318" s="39" t="s">
        <v>141</v>
      </c>
      <c r="D318" s="40" t="s">
        <v>25</v>
      </c>
      <c r="E318" s="53" t="s">
        <v>40</v>
      </c>
      <c r="F318" s="15">
        <v>1</v>
      </c>
      <c r="G318" s="54" t="s">
        <v>51</v>
      </c>
      <c r="H318" s="15">
        <v>13645</v>
      </c>
      <c r="I318" s="30">
        <v>83090</v>
      </c>
    </row>
    <row r="319" spans="1:9" ht="31.5">
      <c r="A319" s="34">
        <v>311</v>
      </c>
      <c r="B319" s="38" t="s">
        <v>702</v>
      </c>
      <c r="C319" s="39" t="s">
        <v>141</v>
      </c>
      <c r="D319" s="40" t="s">
        <v>25</v>
      </c>
      <c r="E319" s="53" t="s">
        <v>42</v>
      </c>
      <c r="F319" s="15">
        <v>1</v>
      </c>
      <c r="G319" s="54" t="s">
        <v>51</v>
      </c>
      <c r="H319" s="15">
        <v>9700</v>
      </c>
      <c r="I319" s="30">
        <v>13</v>
      </c>
    </row>
    <row r="320" spans="1:9" ht="31.5">
      <c r="A320" s="34">
        <v>312</v>
      </c>
      <c r="B320" s="38" t="s">
        <v>703</v>
      </c>
      <c r="C320" s="39" t="s">
        <v>141</v>
      </c>
      <c r="D320" s="40" t="s">
        <v>25</v>
      </c>
      <c r="E320" s="53" t="s">
        <v>40</v>
      </c>
      <c r="F320" s="15">
        <v>1</v>
      </c>
      <c r="G320" s="54" t="s">
        <v>51</v>
      </c>
      <c r="H320" s="15">
        <v>9595</v>
      </c>
      <c r="I320" s="30">
        <v>3000</v>
      </c>
    </row>
    <row r="321" spans="1:9" ht="31.5">
      <c r="A321" s="34">
        <v>313</v>
      </c>
      <c r="B321" s="38" t="s">
        <v>704</v>
      </c>
      <c r="C321" s="39" t="s">
        <v>705</v>
      </c>
      <c r="D321" s="40" t="s">
        <v>706</v>
      </c>
      <c r="E321" s="53" t="s">
        <v>122</v>
      </c>
      <c r="F321" s="15">
        <v>2</v>
      </c>
      <c r="G321" s="54" t="s">
        <v>707</v>
      </c>
      <c r="H321" s="15">
        <f>46*2</f>
        <v>92</v>
      </c>
      <c r="I321" s="30">
        <v>2700</v>
      </c>
    </row>
    <row r="322" spans="1:9" ht="31.5">
      <c r="A322" s="34">
        <v>314</v>
      </c>
      <c r="B322" s="38" t="s">
        <v>708</v>
      </c>
      <c r="C322" s="72" t="s">
        <v>30</v>
      </c>
      <c r="D322" s="72" t="s">
        <v>31</v>
      </c>
      <c r="E322" s="53" t="s">
        <v>127</v>
      </c>
      <c r="F322" s="15">
        <v>1</v>
      </c>
      <c r="G322" s="54" t="s">
        <v>50</v>
      </c>
      <c r="H322" s="15">
        <v>200</v>
      </c>
      <c r="I322" s="30">
        <v>1908</v>
      </c>
    </row>
    <row r="323" spans="1:9" ht="31.5">
      <c r="A323" s="34">
        <v>315</v>
      </c>
      <c r="B323" s="38" t="s">
        <v>709</v>
      </c>
      <c r="C323" s="48" t="s">
        <v>710</v>
      </c>
      <c r="D323" s="49" t="s">
        <v>711</v>
      </c>
      <c r="E323" s="53" t="s">
        <v>41</v>
      </c>
      <c r="F323" s="15">
        <v>2</v>
      </c>
      <c r="G323" s="54" t="s">
        <v>51</v>
      </c>
      <c r="H323" s="15">
        <f>4920+768</f>
        <v>5688</v>
      </c>
      <c r="I323" s="30">
        <v>6326</v>
      </c>
    </row>
    <row r="324" spans="1:9" ht="31.5">
      <c r="A324" s="34">
        <v>316</v>
      </c>
      <c r="B324" s="38" t="s">
        <v>712</v>
      </c>
      <c r="C324" s="48" t="s">
        <v>713</v>
      </c>
      <c r="D324" s="40" t="s">
        <v>714</v>
      </c>
      <c r="E324" s="53" t="s">
        <v>715</v>
      </c>
      <c r="F324" s="15">
        <v>1</v>
      </c>
      <c r="G324" s="54" t="s">
        <v>59</v>
      </c>
      <c r="H324" s="15">
        <v>56</v>
      </c>
      <c r="I324" s="30">
        <v>17484</v>
      </c>
    </row>
    <row r="325" spans="1:9">
      <c r="A325" s="34">
        <v>317</v>
      </c>
      <c r="B325" s="38" t="s">
        <v>716</v>
      </c>
      <c r="C325" s="39" t="s">
        <v>717</v>
      </c>
      <c r="D325" s="40" t="s">
        <v>718</v>
      </c>
      <c r="E325" s="53" t="s">
        <v>715</v>
      </c>
      <c r="F325" s="15">
        <v>4</v>
      </c>
      <c r="G325" s="54" t="s">
        <v>59</v>
      </c>
      <c r="H325" s="15">
        <f>23180*2+6100*2</f>
        <v>58560</v>
      </c>
      <c r="I325" s="30">
        <v>7640</v>
      </c>
    </row>
    <row r="326" spans="1:9" ht="31.5">
      <c r="A326" s="34">
        <v>318</v>
      </c>
      <c r="B326" s="38" t="s">
        <v>719</v>
      </c>
      <c r="C326" s="39" t="s">
        <v>141</v>
      </c>
      <c r="D326" s="40" t="s">
        <v>25</v>
      </c>
      <c r="E326" s="53" t="s">
        <v>42</v>
      </c>
      <c r="F326" s="15">
        <v>1</v>
      </c>
      <c r="G326" s="54" t="s">
        <v>51</v>
      </c>
      <c r="H326" s="15">
        <v>14930</v>
      </c>
      <c r="I326" s="30">
        <v>19070</v>
      </c>
    </row>
    <row r="327" spans="1:9" ht="31.5">
      <c r="A327" s="34">
        <v>319</v>
      </c>
      <c r="B327" s="38" t="s">
        <v>720</v>
      </c>
      <c r="C327" s="41" t="s">
        <v>62</v>
      </c>
      <c r="D327" s="66" t="s">
        <v>63</v>
      </c>
      <c r="E327" s="53" t="s">
        <v>40</v>
      </c>
      <c r="F327" s="15">
        <v>1</v>
      </c>
      <c r="G327" s="54" t="s">
        <v>51</v>
      </c>
      <c r="H327" s="15">
        <v>2035</v>
      </c>
      <c r="I327" s="30">
        <v>1846</v>
      </c>
    </row>
    <row r="328" spans="1:9" ht="31.5">
      <c r="A328" s="34">
        <v>320</v>
      </c>
      <c r="B328" s="38" t="s">
        <v>721</v>
      </c>
      <c r="C328" s="48" t="s">
        <v>28</v>
      </c>
      <c r="D328" s="49" t="s">
        <v>29</v>
      </c>
      <c r="E328" s="53" t="s">
        <v>43</v>
      </c>
      <c r="F328" s="15">
        <v>1</v>
      </c>
      <c r="G328" s="54" t="s">
        <v>51</v>
      </c>
      <c r="H328" s="15">
        <v>106654</v>
      </c>
      <c r="I328" s="30">
        <v>772</v>
      </c>
    </row>
    <row r="329" spans="1:9" ht="31.5">
      <c r="A329" s="34">
        <v>321</v>
      </c>
      <c r="B329" s="38" t="s">
        <v>722</v>
      </c>
      <c r="C329" s="48" t="s">
        <v>723</v>
      </c>
      <c r="D329" s="49" t="s">
        <v>724</v>
      </c>
      <c r="E329" s="53" t="s">
        <v>74</v>
      </c>
      <c r="F329" s="15">
        <v>1</v>
      </c>
      <c r="G329" s="54" t="s">
        <v>50</v>
      </c>
      <c r="H329" s="15">
        <v>24</v>
      </c>
      <c r="I329" s="30">
        <v>5400</v>
      </c>
    </row>
    <row r="330" spans="1:9" ht="31.5">
      <c r="A330" s="34">
        <v>322</v>
      </c>
      <c r="B330" s="38" t="s">
        <v>725</v>
      </c>
      <c r="C330" s="38" t="s">
        <v>726</v>
      </c>
      <c r="D330" s="49" t="s">
        <v>727</v>
      </c>
      <c r="E330" s="53" t="s">
        <v>40</v>
      </c>
      <c r="F330" s="38">
        <v>3</v>
      </c>
      <c r="G330" s="54" t="s">
        <v>51</v>
      </c>
      <c r="H330" s="15">
        <f>422+3176+263</f>
        <v>3861</v>
      </c>
      <c r="I330" s="30">
        <v>806</v>
      </c>
    </row>
    <row r="331" spans="1:9" ht="31.5">
      <c r="A331" s="34">
        <v>323</v>
      </c>
      <c r="B331" s="38" t="s">
        <v>728</v>
      </c>
      <c r="C331" s="38" t="s">
        <v>30</v>
      </c>
      <c r="D331" s="38" t="s">
        <v>31</v>
      </c>
      <c r="E331" s="53" t="s">
        <v>69</v>
      </c>
      <c r="F331" s="38">
        <v>2</v>
      </c>
      <c r="G331" s="54" t="s">
        <v>50</v>
      </c>
      <c r="H331" s="15">
        <v>410</v>
      </c>
      <c r="I331" s="30">
        <v>49000</v>
      </c>
    </row>
    <row r="332" spans="1:9" ht="31.5">
      <c r="A332" s="34">
        <v>324</v>
      </c>
      <c r="B332" s="38" t="s">
        <v>729</v>
      </c>
      <c r="C332" s="38" t="s">
        <v>730</v>
      </c>
      <c r="D332" s="38" t="s">
        <v>731</v>
      </c>
      <c r="E332" s="53" t="s">
        <v>40</v>
      </c>
      <c r="F332" s="38">
        <v>1</v>
      </c>
      <c r="G332" s="54" t="s">
        <v>51</v>
      </c>
      <c r="H332" s="15">
        <v>10</v>
      </c>
      <c r="I332" s="30">
        <v>2362</v>
      </c>
    </row>
    <row r="333" spans="1:9" ht="31.5">
      <c r="A333" s="34">
        <v>325</v>
      </c>
      <c r="B333" s="38" t="s">
        <v>732</v>
      </c>
      <c r="C333" s="39" t="s">
        <v>314</v>
      </c>
      <c r="D333" s="40" t="s">
        <v>315</v>
      </c>
      <c r="E333" s="53" t="s">
        <v>45</v>
      </c>
      <c r="F333" s="38">
        <v>1</v>
      </c>
      <c r="G333" s="54" t="s">
        <v>50</v>
      </c>
      <c r="H333" s="15">
        <v>1620</v>
      </c>
      <c r="I333" s="30">
        <v>1252</v>
      </c>
    </row>
    <row r="334" spans="1:9" ht="31.5">
      <c r="A334" s="34">
        <v>326</v>
      </c>
      <c r="B334" s="38" t="s">
        <v>733</v>
      </c>
      <c r="C334" s="48" t="s">
        <v>28</v>
      </c>
      <c r="D334" s="49" t="s">
        <v>29</v>
      </c>
      <c r="E334" s="53" t="s">
        <v>43</v>
      </c>
      <c r="F334" s="19">
        <v>1</v>
      </c>
      <c r="G334" s="15" t="s">
        <v>51</v>
      </c>
      <c r="H334" s="15">
        <v>76292</v>
      </c>
      <c r="I334" s="30">
        <v>40352</v>
      </c>
    </row>
    <row r="335" spans="1:9" ht="31.5">
      <c r="A335" s="34">
        <v>327</v>
      </c>
      <c r="B335" s="38" t="s">
        <v>734</v>
      </c>
      <c r="C335" s="39" t="s">
        <v>137</v>
      </c>
      <c r="D335" s="40" t="s">
        <v>16</v>
      </c>
      <c r="E335" s="53" t="s">
        <v>76</v>
      </c>
      <c r="F335" s="15">
        <v>1</v>
      </c>
      <c r="G335" s="54" t="s">
        <v>50</v>
      </c>
      <c r="H335" s="15">
        <v>8004</v>
      </c>
      <c r="I335" s="30">
        <v>1617</v>
      </c>
    </row>
    <row r="336" spans="1:9" ht="31.5">
      <c r="A336" s="34">
        <v>328</v>
      </c>
      <c r="B336" s="38" t="s">
        <v>735</v>
      </c>
      <c r="C336" s="48" t="s">
        <v>26</v>
      </c>
      <c r="D336" s="49" t="s">
        <v>27</v>
      </c>
      <c r="E336" s="53" t="s">
        <v>42</v>
      </c>
      <c r="F336" s="15">
        <v>8</v>
      </c>
      <c r="G336" s="54" t="s">
        <v>50</v>
      </c>
      <c r="H336" s="15">
        <f>49140+18848+17200+812+17360+6880+2604+2580</f>
        <v>115424</v>
      </c>
      <c r="I336" s="30">
        <v>63</v>
      </c>
    </row>
    <row r="337" spans="1:9" ht="31.5">
      <c r="A337" s="34">
        <v>329</v>
      </c>
      <c r="B337" s="38" t="s">
        <v>736</v>
      </c>
      <c r="C337" s="41" t="s">
        <v>737</v>
      </c>
      <c r="D337" s="41" t="s">
        <v>738</v>
      </c>
      <c r="E337" s="53" t="s">
        <v>739</v>
      </c>
      <c r="F337" s="15">
        <v>3</v>
      </c>
      <c r="G337" s="54" t="s">
        <v>50</v>
      </c>
      <c r="H337" s="15">
        <f>450+500+446</f>
        <v>1396</v>
      </c>
      <c r="I337" s="30">
        <v>287.60000000000002</v>
      </c>
    </row>
    <row r="338" spans="1:9" ht="31.5">
      <c r="A338" s="34">
        <v>330</v>
      </c>
      <c r="B338" s="38" t="s">
        <v>740</v>
      </c>
      <c r="C338" s="48" t="s">
        <v>741</v>
      </c>
      <c r="D338" s="49" t="s">
        <v>742</v>
      </c>
      <c r="E338" s="53" t="s">
        <v>46</v>
      </c>
      <c r="F338" s="15">
        <v>1</v>
      </c>
      <c r="G338" s="54" t="s">
        <v>61</v>
      </c>
      <c r="H338" s="15">
        <v>1</v>
      </c>
      <c r="I338" s="17">
        <v>323</v>
      </c>
    </row>
    <row r="339" spans="1:9" ht="31.5">
      <c r="A339" s="34">
        <v>331</v>
      </c>
      <c r="B339" s="38" t="s">
        <v>743</v>
      </c>
      <c r="C339" s="39" t="s">
        <v>82</v>
      </c>
      <c r="D339" s="40" t="s">
        <v>83</v>
      </c>
      <c r="E339" s="53" t="s">
        <v>41</v>
      </c>
      <c r="F339" s="19">
        <v>1</v>
      </c>
      <c r="G339" s="15" t="s">
        <v>51</v>
      </c>
      <c r="H339" s="15">
        <v>138670</v>
      </c>
      <c r="I339" s="17">
        <v>5550</v>
      </c>
    </row>
    <row r="340" spans="1:9" ht="31.5">
      <c r="A340" s="34">
        <v>332</v>
      </c>
      <c r="B340" s="38" t="s">
        <v>744</v>
      </c>
      <c r="C340" s="39" t="s">
        <v>82</v>
      </c>
      <c r="D340" s="40" t="s">
        <v>83</v>
      </c>
      <c r="E340" s="53" t="s">
        <v>41</v>
      </c>
      <c r="F340" s="19">
        <v>1</v>
      </c>
      <c r="G340" s="15" t="s">
        <v>51</v>
      </c>
      <c r="H340" s="15">
        <v>110795</v>
      </c>
      <c r="I340" s="15">
        <v>1146</v>
      </c>
    </row>
    <row r="341" spans="1:9" ht="30">
      <c r="A341" s="34">
        <v>333</v>
      </c>
      <c r="B341" s="38" t="s">
        <v>745</v>
      </c>
      <c r="C341" s="82" t="s">
        <v>176</v>
      </c>
      <c r="D341" s="107" t="s">
        <v>177</v>
      </c>
      <c r="E341" s="84" t="s">
        <v>42</v>
      </c>
      <c r="F341" s="30">
        <v>1</v>
      </c>
      <c r="G341" s="85" t="s">
        <v>51</v>
      </c>
      <c r="H341" s="15">
        <v>23540</v>
      </c>
      <c r="I341" s="15">
        <v>2300</v>
      </c>
    </row>
    <row r="342" spans="1:9" ht="31.5">
      <c r="A342" s="34">
        <v>334</v>
      </c>
      <c r="B342" s="38" t="s">
        <v>746</v>
      </c>
      <c r="C342" s="134" t="s">
        <v>111</v>
      </c>
      <c r="D342" s="133" t="s">
        <v>112</v>
      </c>
      <c r="E342" s="93" t="s">
        <v>129</v>
      </c>
      <c r="F342" s="93">
        <v>3</v>
      </c>
      <c r="G342" s="135" t="s">
        <v>61</v>
      </c>
      <c r="H342" s="136">
        <f>11010+40+3000</f>
        <v>14050</v>
      </c>
      <c r="I342" s="15">
        <v>500</v>
      </c>
    </row>
    <row r="343" spans="1:9" ht="30">
      <c r="A343" s="34">
        <v>335</v>
      </c>
      <c r="B343" s="102" t="s">
        <v>747</v>
      </c>
      <c r="C343" s="82" t="s">
        <v>176</v>
      </c>
      <c r="D343" s="107" t="s">
        <v>748</v>
      </c>
      <c r="E343" s="84" t="s">
        <v>41</v>
      </c>
      <c r="F343" s="30">
        <v>2</v>
      </c>
      <c r="G343" s="85" t="s">
        <v>51</v>
      </c>
      <c r="H343" s="30">
        <v>57430</v>
      </c>
      <c r="I343" s="15">
        <v>4500</v>
      </c>
    </row>
    <row r="344" spans="1:9" ht="30">
      <c r="A344" s="34">
        <v>336</v>
      </c>
      <c r="B344" s="102" t="s">
        <v>749</v>
      </c>
      <c r="C344" s="86" t="s">
        <v>57</v>
      </c>
      <c r="D344" s="87" t="s">
        <v>616</v>
      </c>
      <c r="E344" s="84" t="s">
        <v>46</v>
      </c>
      <c r="F344" s="30">
        <v>1</v>
      </c>
      <c r="G344" s="85" t="s">
        <v>50</v>
      </c>
      <c r="H344" s="30">
        <v>10680</v>
      </c>
      <c r="I344" s="15">
        <v>447</v>
      </c>
    </row>
    <row r="345" spans="1:9" ht="30">
      <c r="A345" s="34">
        <v>337</v>
      </c>
      <c r="B345" s="102" t="s">
        <v>750</v>
      </c>
      <c r="C345" s="86" t="s">
        <v>57</v>
      </c>
      <c r="D345" s="87" t="s">
        <v>616</v>
      </c>
      <c r="E345" s="84" t="s">
        <v>91</v>
      </c>
      <c r="F345" s="30">
        <v>4</v>
      </c>
      <c r="G345" s="85" t="s">
        <v>50</v>
      </c>
      <c r="H345" s="30">
        <v>16484</v>
      </c>
      <c r="I345" s="15">
        <v>200</v>
      </c>
    </row>
    <row r="346" spans="1:9" ht="30">
      <c r="A346" s="34">
        <v>338</v>
      </c>
      <c r="B346" s="102" t="s">
        <v>751</v>
      </c>
      <c r="C346" s="82" t="s">
        <v>752</v>
      </c>
      <c r="D346" s="83" t="s">
        <v>753</v>
      </c>
      <c r="E346" s="84" t="s">
        <v>171</v>
      </c>
      <c r="F346" s="30">
        <v>6</v>
      </c>
      <c r="G346" s="85" t="s">
        <v>51</v>
      </c>
      <c r="H346" s="30">
        <v>319930</v>
      </c>
      <c r="I346" s="15">
        <v>7</v>
      </c>
    </row>
    <row r="347" spans="1:9">
      <c r="A347" s="34">
        <v>339</v>
      </c>
      <c r="B347" s="102" t="s">
        <v>754</v>
      </c>
      <c r="C347" s="137" t="s">
        <v>755</v>
      </c>
      <c r="D347" s="138" t="s">
        <v>756</v>
      </c>
      <c r="E347" s="84" t="s">
        <v>757</v>
      </c>
      <c r="F347" s="30">
        <v>1</v>
      </c>
      <c r="G347" s="85" t="s">
        <v>50</v>
      </c>
      <c r="H347" s="30">
        <v>1212</v>
      </c>
      <c r="I347" s="15">
        <v>15</v>
      </c>
    </row>
    <row r="348" spans="1:9" ht="30">
      <c r="A348" s="34">
        <v>340</v>
      </c>
      <c r="B348" s="102" t="s">
        <v>758</v>
      </c>
      <c r="C348" s="86" t="s">
        <v>759</v>
      </c>
      <c r="D348" s="87" t="s">
        <v>760</v>
      </c>
      <c r="E348" s="84" t="s">
        <v>483</v>
      </c>
      <c r="F348" s="30">
        <v>1</v>
      </c>
      <c r="G348" s="85" t="s">
        <v>51</v>
      </c>
      <c r="H348" s="30">
        <v>5.6</v>
      </c>
      <c r="I348" s="15">
        <v>30460</v>
      </c>
    </row>
    <row r="349" spans="1:9">
      <c r="A349" s="34">
        <v>341</v>
      </c>
      <c r="B349" s="102" t="s">
        <v>761</v>
      </c>
      <c r="C349" s="86" t="s">
        <v>762</v>
      </c>
      <c r="D349" s="87" t="s">
        <v>763</v>
      </c>
      <c r="E349" s="84" t="s">
        <v>764</v>
      </c>
      <c r="F349" s="30">
        <v>2</v>
      </c>
      <c r="G349" s="85" t="s">
        <v>51</v>
      </c>
      <c r="H349" s="30">
        <v>20</v>
      </c>
      <c r="I349" s="15">
        <v>336</v>
      </c>
    </row>
    <row r="350" spans="1:9" ht="30">
      <c r="A350" s="34">
        <v>342</v>
      </c>
      <c r="B350" s="139" t="s">
        <v>765</v>
      </c>
      <c r="C350" s="106" t="s">
        <v>165</v>
      </c>
      <c r="D350" s="106" t="s">
        <v>766</v>
      </c>
      <c r="E350" s="84" t="s">
        <v>38</v>
      </c>
      <c r="F350" s="30">
        <v>4</v>
      </c>
      <c r="G350" s="85" t="s">
        <v>59</v>
      </c>
      <c r="H350" s="30">
        <v>1050</v>
      </c>
      <c r="I350" s="15">
        <v>25207</v>
      </c>
    </row>
    <row r="351" spans="1:9">
      <c r="A351" s="34">
        <v>343</v>
      </c>
      <c r="B351" s="102" t="s">
        <v>767</v>
      </c>
      <c r="C351" s="86" t="s">
        <v>166</v>
      </c>
      <c r="D351" s="87" t="s">
        <v>768</v>
      </c>
      <c r="E351" s="84" t="s">
        <v>42</v>
      </c>
      <c r="F351" s="30">
        <v>2</v>
      </c>
      <c r="G351" s="85" t="s">
        <v>51</v>
      </c>
      <c r="H351" s="30">
        <v>22594</v>
      </c>
      <c r="I351" s="15">
        <v>17000</v>
      </c>
    </row>
    <row r="352" spans="1:9" ht="31.5">
      <c r="A352" s="34">
        <v>344</v>
      </c>
      <c r="B352" s="38" t="s">
        <v>769</v>
      </c>
      <c r="C352" s="72" t="s">
        <v>190</v>
      </c>
      <c r="D352" s="72" t="s">
        <v>168</v>
      </c>
      <c r="E352" s="38" t="s">
        <v>58</v>
      </c>
      <c r="F352" s="38">
        <v>1</v>
      </c>
      <c r="G352" s="38" t="s">
        <v>52</v>
      </c>
      <c r="H352" s="15">
        <v>40</v>
      </c>
      <c r="I352" s="15">
        <v>9000</v>
      </c>
    </row>
    <row r="353" spans="1:9" ht="31.5">
      <c r="A353" s="34">
        <v>345</v>
      </c>
      <c r="B353" s="38" t="s">
        <v>770</v>
      </c>
      <c r="C353" s="75" t="s">
        <v>771</v>
      </c>
      <c r="D353" s="74" t="s">
        <v>772</v>
      </c>
      <c r="E353" s="38" t="s">
        <v>773</v>
      </c>
      <c r="F353" s="38">
        <v>1</v>
      </c>
      <c r="G353" s="38" t="s">
        <v>61</v>
      </c>
      <c r="H353" s="15">
        <v>830</v>
      </c>
      <c r="I353" s="15">
        <v>36</v>
      </c>
    </row>
    <row r="354" spans="1:9" ht="31.5">
      <c r="A354" s="34">
        <v>346</v>
      </c>
      <c r="B354" s="38" t="s">
        <v>774</v>
      </c>
      <c r="C354" s="66" t="s">
        <v>30</v>
      </c>
      <c r="D354" s="66" t="s">
        <v>97</v>
      </c>
      <c r="E354" s="53" t="s">
        <v>775</v>
      </c>
      <c r="F354" s="38">
        <v>1</v>
      </c>
      <c r="G354" s="38" t="s">
        <v>61</v>
      </c>
      <c r="H354" s="15">
        <v>100</v>
      </c>
      <c r="I354" s="15">
        <v>44082</v>
      </c>
    </row>
    <row r="355" spans="1:9" ht="31.5">
      <c r="A355" s="34">
        <v>347</v>
      </c>
      <c r="B355" s="38" t="s">
        <v>776</v>
      </c>
      <c r="C355" s="66" t="s">
        <v>30</v>
      </c>
      <c r="D355" s="66" t="s">
        <v>97</v>
      </c>
      <c r="E355" s="38" t="s">
        <v>777</v>
      </c>
      <c r="F355" s="38">
        <v>8</v>
      </c>
      <c r="G355" s="38" t="s">
        <v>61</v>
      </c>
      <c r="H355" s="15">
        <v>845</v>
      </c>
      <c r="I355" s="15">
        <v>65984</v>
      </c>
    </row>
    <row r="356" spans="1:9" ht="31.5">
      <c r="A356" s="34">
        <v>348</v>
      </c>
      <c r="B356" s="140" t="s">
        <v>778</v>
      </c>
      <c r="C356" s="66" t="s">
        <v>30</v>
      </c>
      <c r="D356" s="66" t="s">
        <v>97</v>
      </c>
      <c r="E356" s="141" t="s">
        <v>47</v>
      </c>
      <c r="F356" s="38">
        <v>2</v>
      </c>
      <c r="G356" s="38" t="s">
        <v>61</v>
      </c>
      <c r="H356" s="15">
        <v>1540</v>
      </c>
    </row>
    <row r="357" spans="1:9" ht="31.5">
      <c r="A357" s="34">
        <v>349</v>
      </c>
      <c r="B357" s="142" t="s">
        <v>779</v>
      </c>
      <c r="C357" s="66" t="s">
        <v>30</v>
      </c>
      <c r="D357" s="66" t="s">
        <v>97</v>
      </c>
      <c r="E357" s="143" t="s">
        <v>777</v>
      </c>
      <c r="F357" s="38">
        <v>6</v>
      </c>
      <c r="G357" s="38" t="s">
        <v>61</v>
      </c>
      <c r="H357" s="15">
        <v>636</v>
      </c>
    </row>
    <row r="358" spans="1:9" ht="31.5">
      <c r="A358" s="34">
        <v>350</v>
      </c>
      <c r="B358" s="142" t="s">
        <v>780</v>
      </c>
      <c r="C358" s="144" t="s">
        <v>490</v>
      </c>
      <c r="D358" s="145" t="s">
        <v>781</v>
      </c>
      <c r="E358" s="67" t="s">
        <v>782</v>
      </c>
      <c r="F358" s="38">
        <v>1</v>
      </c>
      <c r="G358" s="38" t="s">
        <v>51</v>
      </c>
      <c r="H358" s="15">
        <v>10553</v>
      </c>
    </row>
    <row r="359" spans="1:9" ht="31.5">
      <c r="A359" s="34">
        <v>351</v>
      </c>
      <c r="B359" s="140" t="s">
        <v>783</v>
      </c>
      <c r="C359" s="144" t="s">
        <v>98</v>
      </c>
      <c r="D359" s="145" t="s">
        <v>99</v>
      </c>
      <c r="E359" s="38" t="s">
        <v>43</v>
      </c>
      <c r="F359" s="38">
        <v>2</v>
      </c>
      <c r="G359" s="38" t="s">
        <v>51</v>
      </c>
      <c r="H359" s="15">
        <v>150734</v>
      </c>
    </row>
    <row r="360" spans="1:9" ht="31.5">
      <c r="A360" s="34">
        <v>352</v>
      </c>
      <c r="B360" s="38" t="s">
        <v>784</v>
      </c>
      <c r="C360" s="39" t="s">
        <v>785</v>
      </c>
      <c r="D360" s="40" t="s">
        <v>170</v>
      </c>
      <c r="E360" s="114" t="s">
        <v>79</v>
      </c>
      <c r="F360" s="38">
        <v>2</v>
      </c>
      <c r="G360" s="38" t="s">
        <v>61</v>
      </c>
      <c r="H360" s="15">
        <v>5040</v>
      </c>
    </row>
    <row r="361" spans="1:9" ht="31.5">
      <c r="A361" s="34">
        <v>353</v>
      </c>
      <c r="B361" s="38" t="s">
        <v>786</v>
      </c>
      <c r="C361" s="39" t="s">
        <v>115</v>
      </c>
      <c r="D361" s="40" t="s">
        <v>787</v>
      </c>
      <c r="E361" s="146" t="s">
        <v>92</v>
      </c>
      <c r="F361" s="38">
        <v>5</v>
      </c>
      <c r="G361" s="38" t="s">
        <v>61</v>
      </c>
      <c r="H361" s="15">
        <v>5232</v>
      </c>
    </row>
    <row r="362" spans="1:9" ht="31.5">
      <c r="A362" s="34">
        <v>354</v>
      </c>
      <c r="B362" s="38" t="s">
        <v>788</v>
      </c>
      <c r="C362" s="39" t="s">
        <v>789</v>
      </c>
      <c r="D362" s="40" t="s">
        <v>790</v>
      </c>
      <c r="E362" s="38" t="s">
        <v>791</v>
      </c>
      <c r="F362" s="38">
        <v>9</v>
      </c>
      <c r="G362" s="38" t="s">
        <v>61</v>
      </c>
      <c r="H362" s="15">
        <v>35</v>
      </c>
    </row>
    <row r="363" spans="1:9" ht="31.5">
      <c r="A363" s="34">
        <v>355</v>
      </c>
      <c r="B363" s="38" t="s">
        <v>792</v>
      </c>
      <c r="C363" s="39" t="s">
        <v>785</v>
      </c>
      <c r="D363" s="40" t="s">
        <v>170</v>
      </c>
      <c r="E363" s="146" t="s">
        <v>92</v>
      </c>
      <c r="F363" s="38">
        <v>1</v>
      </c>
      <c r="G363" s="38" t="s">
        <v>61</v>
      </c>
      <c r="H363" s="15">
        <v>11160</v>
      </c>
    </row>
    <row r="364" spans="1:9" ht="31.5">
      <c r="A364" s="34">
        <v>356</v>
      </c>
      <c r="B364" s="38" t="s">
        <v>793</v>
      </c>
      <c r="C364" s="39" t="s">
        <v>785</v>
      </c>
      <c r="D364" s="40" t="s">
        <v>170</v>
      </c>
      <c r="E364" s="146" t="s">
        <v>35</v>
      </c>
      <c r="F364" s="38">
        <v>1</v>
      </c>
      <c r="G364" s="38" t="s">
        <v>61</v>
      </c>
      <c r="H364" s="15">
        <v>5400</v>
      </c>
    </row>
    <row r="365" spans="1:9" ht="47.25">
      <c r="A365" s="34">
        <v>357</v>
      </c>
      <c r="B365" s="38" t="s">
        <v>794</v>
      </c>
      <c r="C365" s="147" t="s">
        <v>104</v>
      </c>
      <c r="D365" s="41" t="s">
        <v>180</v>
      </c>
      <c r="E365" s="38" t="s">
        <v>795</v>
      </c>
      <c r="F365" s="38">
        <v>4</v>
      </c>
      <c r="G365" s="38" t="s">
        <v>61</v>
      </c>
      <c r="H365" s="15">
        <v>488</v>
      </c>
    </row>
    <row r="366" spans="1:9" ht="31.5">
      <c r="A366" s="34">
        <v>358</v>
      </c>
      <c r="B366" s="38" t="s">
        <v>796</v>
      </c>
      <c r="C366" s="41" t="s">
        <v>797</v>
      </c>
      <c r="D366" s="41" t="s">
        <v>798</v>
      </c>
      <c r="E366" s="146" t="s">
        <v>764</v>
      </c>
      <c r="F366" s="15">
        <v>5</v>
      </c>
      <c r="G366" s="54" t="s">
        <v>51</v>
      </c>
      <c r="H366" s="15">
        <v>7714</v>
      </c>
    </row>
    <row r="367" spans="1:9" ht="31.5">
      <c r="A367" s="34">
        <v>359</v>
      </c>
      <c r="B367" s="38" t="s">
        <v>799</v>
      </c>
      <c r="C367" s="41" t="s">
        <v>109</v>
      </c>
      <c r="D367" s="41" t="s">
        <v>800</v>
      </c>
      <c r="E367" s="53" t="s">
        <v>739</v>
      </c>
      <c r="F367" s="15">
        <v>1</v>
      </c>
      <c r="G367" s="54" t="s">
        <v>61</v>
      </c>
      <c r="H367" s="15">
        <v>550</v>
      </c>
    </row>
    <row r="368" spans="1:9" ht="47.25">
      <c r="A368" s="34">
        <v>360</v>
      </c>
      <c r="B368" s="38" t="s">
        <v>801</v>
      </c>
      <c r="C368" s="41" t="s">
        <v>580</v>
      </c>
      <c r="D368" s="148" t="s">
        <v>581</v>
      </c>
      <c r="E368" s="71" t="s">
        <v>802</v>
      </c>
      <c r="F368" s="19">
        <v>3</v>
      </c>
      <c r="G368" s="19" t="s">
        <v>61</v>
      </c>
      <c r="H368" s="15">
        <v>1500</v>
      </c>
    </row>
    <row r="369" spans="1:8" ht="31.5">
      <c r="A369" s="34">
        <v>361</v>
      </c>
      <c r="B369" s="38" t="s">
        <v>803</v>
      </c>
      <c r="C369" s="120" t="s">
        <v>103</v>
      </c>
      <c r="D369" s="49" t="s">
        <v>156</v>
      </c>
      <c r="E369" s="53" t="s">
        <v>36</v>
      </c>
      <c r="F369" s="15">
        <v>4</v>
      </c>
      <c r="G369" s="54" t="s">
        <v>51</v>
      </c>
      <c r="H369" s="15">
        <v>74945</v>
      </c>
    </row>
    <row r="370" spans="1:8" ht="31.5">
      <c r="A370" s="34">
        <v>362</v>
      </c>
      <c r="B370" s="38" t="s">
        <v>804</v>
      </c>
      <c r="C370" s="75" t="s">
        <v>110</v>
      </c>
      <c r="D370" s="49" t="s">
        <v>805</v>
      </c>
      <c r="E370" s="53" t="s">
        <v>42</v>
      </c>
      <c r="F370" s="15">
        <v>6</v>
      </c>
      <c r="G370" s="54" t="s">
        <v>51</v>
      </c>
      <c r="H370" s="15">
        <v>60748</v>
      </c>
    </row>
    <row r="371" spans="1:8" ht="31.5">
      <c r="A371" s="34">
        <v>363</v>
      </c>
      <c r="B371" s="38" t="s">
        <v>806</v>
      </c>
      <c r="C371" s="72" t="s">
        <v>807</v>
      </c>
      <c r="D371" s="72" t="s">
        <v>808</v>
      </c>
      <c r="E371" s="53" t="s">
        <v>809</v>
      </c>
      <c r="F371" s="15">
        <v>2</v>
      </c>
      <c r="G371" s="54" t="s">
        <v>61</v>
      </c>
      <c r="H371" s="15">
        <v>20</v>
      </c>
    </row>
    <row r="372" spans="1:8" ht="31.5">
      <c r="A372" s="34">
        <v>364</v>
      </c>
      <c r="B372" s="38" t="s">
        <v>810</v>
      </c>
      <c r="C372" s="149" t="s">
        <v>752</v>
      </c>
      <c r="D372" s="150" t="s">
        <v>108</v>
      </c>
      <c r="E372" s="93" t="s">
        <v>40</v>
      </c>
      <c r="F372" s="93">
        <v>3</v>
      </c>
      <c r="G372" s="135" t="s">
        <v>51</v>
      </c>
      <c r="H372" s="136">
        <v>25172</v>
      </c>
    </row>
    <row r="373" spans="1:8" ht="31.5">
      <c r="A373" s="34">
        <v>365</v>
      </c>
      <c r="B373" s="38" t="s">
        <v>811</v>
      </c>
      <c r="C373" s="39" t="s">
        <v>812</v>
      </c>
      <c r="D373" s="40" t="s">
        <v>813</v>
      </c>
      <c r="E373" s="93" t="s">
        <v>40</v>
      </c>
      <c r="F373" s="15">
        <v>1</v>
      </c>
      <c r="G373" s="54" t="s">
        <v>51</v>
      </c>
      <c r="H373" s="15">
        <v>75.599999999999994</v>
      </c>
    </row>
    <row r="374" spans="1:8" ht="31.5">
      <c r="A374" s="34">
        <v>366</v>
      </c>
      <c r="B374" s="38" t="s">
        <v>814</v>
      </c>
      <c r="C374" s="149" t="s">
        <v>752</v>
      </c>
      <c r="D374" s="150" t="s">
        <v>108</v>
      </c>
      <c r="E374" s="93" t="s">
        <v>40</v>
      </c>
      <c r="F374" s="93">
        <v>19</v>
      </c>
      <c r="G374" s="135" t="s">
        <v>51</v>
      </c>
      <c r="H374" s="136">
        <v>53226</v>
      </c>
    </row>
    <row r="375" spans="1:8" ht="31.5">
      <c r="A375" s="34">
        <v>367</v>
      </c>
      <c r="B375" s="38" t="s">
        <v>815</v>
      </c>
      <c r="C375" s="39" t="s">
        <v>816</v>
      </c>
      <c r="D375" s="40" t="s">
        <v>817</v>
      </c>
      <c r="E375" s="53" t="s">
        <v>84</v>
      </c>
      <c r="F375" s="15">
        <v>1</v>
      </c>
      <c r="G375" s="54" t="s">
        <v>61</v>
      </c>
      <c r="H375" s="15">
        <v>460</v>
      </c>
    </row>
    <row r="376" spans="1:8" ht="31.5">
      <c r="A376" s="34">
        <v>368</v>
      </c>
      <c r="B376" s="38" t="s">
        <v>818</v>
      </c>
      <c r="C376" s="39" t="s">
        <v>819</v>
      </c>
      <c r="D376" s="40" t="s">
        <v>820</v>
      </c>
      <c r="E376" s="53" t="s">
        <v>172</v>
      </c>
      <c r="F376" s="15">
        <v>4</v>
      </c>
      <c r="G376" s="54" t="s">
        <v>51</v>
      </c>
      <c r="H376" s="15">
        <v>115</v>
      </c>
    </row>
    <row r="377" spans="1:8" ht="31.5">
      <c r="A377" s="34">
        <v>369</v>
      </c>
      <c r="B377" s="38" t="s">
        <v>821</v>
      </c>
      <c r="C377" s="39" t="s">
        <v>57</v>
      </c>
      <c r="D377" s="40" t="s">
        <v>163</v>
      </c>
      <c r="E377" s="53" t="s">
        <v>822</v>
      </c>
      <c r="F377" s="15">
        <v>1</v>
      </c>
      <c r="G377" s="54" t="s">
        <v>50</v>
      </c>
      <c r="H377" s="18">
        <v>5184</v>
      </c>
    </row>
    <row r="378" spans="1:8" ht="31.5">
      <c r="A378" s="34">
        <v>370</v>
      </c>
      <c r="B378" s="38" t="s">
        <v>823</v>
      </c>
      <c r="C378" s="39" t="s">
        <v>57</v>
      </c>
      <c r="D378" s="40" t="s">
        <v>163</v>
      </c>
      <c r="E378" s="53" t="s">
        <v>53</v>
      </c>
      <c r="F378" s="15">
        <v>1</v>
      </c>
      <c r="G378" s="54" t="s">
        <v>50</v>
      </c>
      <c r="H378" s="15">
        <v>1252</v>
      </c>
    </row>
    <row r="379" spans="1:8" ht="31.5">
      <c r="A379" s="34">
        <v>371</v>
      </c>
      <c r="B379" s="38" t="s">
        <v>824</v>
      </c>
      <c r="C379" s="48" t="s">
        <v>137</v>
      </c>
      <c r="D379" s="49" t="s">
        <v>825</v>
      </c>
      <c r="E379" s="38" t="s">
        <v>80</v>
      </c>
      <c r="F379" s="38">
        <v>5</v>
      </c>
      <c r="G379" s="38" t="s">
        <v>50</v>
      </c>
      <c r="H379" s="15">
        <v>20024</v>
      </c>
    </row>
    <row r="380" spans="1:8" ht="31.5">
      <c r="A380" s="34">
        <v>372</v>
      </c>
      <c r="B380" s="38" t="s">
        <v>826</v>
      </c>
      <c r="C380" s="41" t="s">
        <v>30</v>
      </c>
      <c r="D380" s="41" t="s">
        <v>827</v>
      </c>
      <c r="E380" s="53" t="s">
        <v>828</v>
      </c>
      <c r="F380" s="15">
        <v>1</v>
      </c>
      <c r="G380" s="38" t="s">
        <v>50</v>
      </c>
      <c r="H380" s="15">
        <v>200</v>
      </c>
    </row>
    <row r="381" spans="1:8" ht="31.5">
      <c r="A381" s="34">
        <v>373</v>
      </c>
      <c r="B381" s="38" t="s">
        <v>829</v>
      </c>
      <c r="C381" s="39" t="s">
        <v>135</v>
      </c>
      <c r="D381" s="40" t="s">
        <v>830</v>
      </c>
      <c r="E381" s="53" t="s">
        <v>122</v>
      </c>
      <c r="F381" s="15">
        <v>13</v>
      </c>
      <c r="G381" s="54" t="s">
        <v>52</v>
      </c>
      <c r="H381" s="15">
        <v>26</v>
      </c>
    </row>
    <row r="382" spans="1:8" ht="31.5">
      <c r="A382" s="34">
        <v>374</v>
      </c>
      <c r="B382" s="38" t="s">
        <v>831</v>
      </c>
      <c r="C382" s="39" t="s">
        <v>832</v>
      </c>
      <c r="D382" s="40" t="s">
        <v>833</v>
      </c>
      <c r="E382" s="53" t="s">
        <v>834</v>
      </c>
      <c r="F382" s="15">
        <v>5</v>
      </c>
      <c r="G382" s="54" t="s">
        <v>51</v>
      </c>
      <c r="H382" s="15">
        <v>2565</v>
      </c>
    </row>
    <row r="383" spans="1:8" ht="31.5">
      <c r="A383" s="34">
        <v>375</v>
      </c>
      <c r="B383" s="38" t="s">
        <v>835</v>
      </c>
      <c r="C383" s="39" t="s">
        <v>100</v>
      </c>
      <c r="D383" s="40" t="s">
        <v>235</v>
      </c>
      <c r="E383" s="53" t="s">
        <v>836</v>
      </c>
      <c r="F383" s="15">
        <v>1</v>
      </c>
      <c r="G383" s="54" t="s">
        <v>50</v>
      </c>
      <c r="H383" s="15">
        <v>1440</v>
      </c>
    </row>
    <row r="384" spans="1:8" ht="31.5">
      <c r="A384" s="34">
        <v>376</v>
      </c>
      <c r="B384" s="38" t="s">
        <v>837</v>
      </c>
      <c r="C384" s="39" t="s">
        <v>100</v>
      </c>
      <c r="D384" s="40" t="s">
        <v>235</v>
      </c>
      <c r="E384" s="53" t="s">
        <v>836</v>
      </c>
      <c r="F384" s="15">
        <v>2</v>
      </c>
      <c r="G384" s="54" t="s">
        <v>50</v>
      </c>
      <c r="H384" s="15">
        <v>2156</v>
      </c>
    </row>
    <row r="385" spans="1:8" ht="31.5">
      <c r="A385" s="34">
        <v>377</v>
      </c>
      <c r="B385" s="38" t="s">
        <v>838</v>
      </c>
      <c r="C385" s="39" t="s">
        <v>839</v>
      </c>
      <c r="D385" s="40" t="s">
        <v>840</v>
      </c>
      <c r="E385" s="53" t="s">
        <v>841</v>
      </c>
      <c r="F385" s="15">
        <v>1</v>
      </c>
      <c r="G385" s="54" t="s">
        <v>50</v>
      </c>
      <c r="H385" s="15">
        <v>700</v>
      </c>
    </row>
    <row r="386" spans="1:8" ht="31.5">
      <c r="A386" s="34">
        <v>378</v>
      </c>
      <c r="B386" s="38" t="s">
        <v>842</v>
      </c>
      <c r="C386" s="39" t="s">
        <v>100</v>
      </c>
      <c r="D386" s="40" t="s">
        <v>235</v>
      </c>
      <c r="E386" s="53" t="s">
        <v>80</v>
      </c>
      <c r="F386" s="15">
        <v>8</v>
      </c>
      <c r="G386" s="54" t="s">
        <v>50</v>
      </c>
      <c r="H386" s="15">
        <v>32880</v>
      </c>
    </row>
    <row r="387" spans="1:8" ht="31.5">
      <c r="A387" s="34">
        <v>379</v>
      </c>
      <c r="B387" s="38" t="s">
        <v>843</v>
      </c>
      <c r="C387" s="39" t="s">
        <v>844</v>
      </c>
      <c r="D387" s="40" t="s">
        <v>845</v>
      </c>
      <c r="E387" s="53" t="s">
        <v>846</v>
      </c>
      <c r="F387" s="15">
        <v>1</v>
      </c>
      <c r="G387" s="54" t="s">
        <v>50</v>
      </c>
      <c r="H387" s="15">
        <v>2</v>
      </c>
    </row>
    <row r="388" spans="1:8" ht="31.5">
      <c r="A388" s="34">
        <v>380</v>
      </c>
      <c r="B388" s="38" t="s">
        <v>847</v>
      </c>
      <c r="C388" s="39" t="s">
        <v>333</v>
      </c>
      <c r="D388" s="40" t="s">
        <v>848</v>
      </c>
      <c r="E388" s="53" t="s">
        <v>849</v>
      </c>
      <c r="F388" s="15">
        <v>8</v>
      </c>
      <c r="G388" s="54" t="s">
        <v>51</v>
      </c>
      <c r="H388" s="15">
        <v>13528</v>
      </c>
    </row>
    <row r="389" spans="1:8" ht="31.5">
      <c r="A389" s="34">
        <v>381</v>
      </c>
      <c r="B389" s="38" t="s">
        <v>850</v>
      </c>
      <c r="C389" s="39" t="s">
        <v>333</v>
      </c>
      <c r="D389" s="40" t="s">
        <v>848</v>
      </c>
      <c r="E389" s="53" t="s">
        <v>40</v>
      </c>
      <c r="F389" s="15">
        <v>6</v>
      </c>
      <c r="G389" s="54" t="s">
        <v>51</v>
      </c>
      <c r="H389" s="15">
        <v>4030.8</v>
      </c>
    </row>
    <row r="390" spans="1:8">
      <c r="A390" s="34">
        <v>382</v>
      </c>
      <c r="B390" s="38" t="s">
        <v>851</v>
      </c>
      <c r="C390" s="39" t="s">
        <v>64</v>
      </c>
      <c r="D390" s="40" t="s">
        <v>852</v>
      </c>
      <c r="E390" s="53" t="s">
        <v>41</v>
      </c>
      <c r="F390" s="15">
        <v>2</v>
      </c>
      <c r="G390" s="54" t="s">
        <v>51</v>
      </c>
      <c r="H390" s="15">
        <v>925</v>
      </c>
    </row>
    <row r="391" spans="1:8">
      <c r="A391" s="34">
        <v>383</v>
      </c>
      <c r="B391" s="38" t="s">
        <v>853</v>
      </c>
      <c r="C391" s="75" t="s">
        <v>64</v>
      </c>
      <c r="D391" s="40" t="s">
        <v>852</v>
      </c>
      <c r="E391" s="53" t="s">
        <v>40</v>
      </c>
      <c r="F391" s="15">
        <v>1</v>
      </c>
      <c r="G391" s="54" t="s">
        <v>51</v>
      </c>
      <c r="H391" s="15">
        <v>260</v>
      </c>
    </row>
    <row r="392" spans="1:8" ht="31.5">
      <c r="A392" s="34">
        <v>384</v>
      </c>
      <c r="B392" s="38" t="s">
        <v>854</v>
      </c>
      <c r="C392" s="75" t="s">
        <v>182</v>
      </c>
      <c r="D392" s="40" t="s">
        <v>391</v>
      </c>
      <c r="E392" s="53" t="s">
        <v>855</v>
      </c>
      <c r="F392" s="15">
        <v>1</v>
      </c>
      <c r="G392" s="54" t="s">
        <v>61</v>
      </c>
      <c r="H392" s="15">
        <v>38</v>
      </c>
    </row>
    <row r="393" spans="1:8" ht="31.5">
      <c r="A393" s="34">
        <v>385</v>
      </c>
      <c r="B393" s="38" t="s">
        <v>856</v>
      </c>
      <c r="C393" s="75" t="s">
        <v>30</v>
      </c>
      <c r="D393" s="41" t="s">
        <v>827</v>
      </c>
      <c r="E393" s="53" t="s">
        <v>857</v>
      </c>
      <c r="F393" s="15">
        <v>2</v>
      </c>
      <c r="G393" s="38" t="s">
        <v>50</v>
      </c>
      <c r="H393" s="15">
        <v>4000</v>
      </c>
    </row>
    <row r="394" spans="1:8" ht="31.5">
      <c r="A394" s="34">
        <v>386</v>
      </c>
      <c r="B394" s="38" t="s">
        <v>858</v>
      </c>
      <c r="C394" s="75" t="s">
        <v>859</v>
      </c>
      <c r="D394" s="40" t="s">
        <v>860</v>
      </c>
      <c r="E394" s="53" t="s">
        <v>40</v>
      </c>
      <c r="F394" s="15">
        <v>1</v>
      </c>
      <c r="G394" s="54" t="s">
        <v>86</v>
      </c>
      <c r="H394" s="15">
        <v>507</v>
      </c>
    </row>
    <row r="395" spans="1:8" ht="47.25">
      <c r="A395" s="34">
        <v>387</v>
      </c>
      <c r="B395" s="38" t="s">
        <v>861</v>
      </c>
      <c r="C395" s="75" t="s">
        <v>862</v>
      </c>
      <c r="D395" s="40" t="s">
        <v>863</v>
      </c>
      <c r="E395" s="53" t="s">
        <v>864</v>
      </c>
      <c r="F395" s="15">
        <v>1</v>
      </c>
      <c r="G395" s="54" t="s">
        <v>61</v>
      </c>
      <c r="H395" s="15">
        <v>300</v>
      </c>
    </row>
    <row r="396" spans="1:8" ht="31.5">
      <c r="A396" s="34">
        <v>388</v>
      </c>
      <c r="B396" s="38" t="s">
        <v>865</v>
      </c>
      <c r="C396" s="75" t="s">
        <v>17</v>
      </c>
      <c r="D396" s="74" t="s">
        <v>290</v>
      </c>
      <c r="E396" s="53" t="s">
        <v>40</v>
      </c>
      <c r="F396" s="15">
        <v>2</v>
      </c>
      <c r="G396" s="54" t="s">
        <v>86</v>
      </c>
      <c r="H396" s="15">
        <v>1916</v>
      </c>
    </row>
    <row r="397" spans="1:8" ht="31.5">
      <c r="A397" s="34">
        <v>389</v>
      </c>
      <c r="B397" s="38" t="s">
        <v>866</v>
      </c>
      <c r="C397" s="75" t="s">
        <v>17</v>
      </c>
      <c r="D397" s="74" t="s">
        <v>290</v>
      </c>
      <c r="E397" s="53" t="s">
        <v>40</v>
      </c>
      <c r="F397" s="15">
        <v>3</v>
      </c>
      <c r="G397" s="54" t="s">
        <v>86</v>
      </c>
      <c r="H397" s="15">
        <v>1035</v>
      </c>
    </row>
    <row r="398" spans="1:8" ht="31.5">
      <c r="A398" s="34">
        <v>390</v>
      </c>
      <c r="B398" s="38" t="s">
        <v>867</v>
      </c>
      <c r="C398" s="75" t="s">
        <v>868</v>
      </c>
      <c r="D398" s="74" t="s">
        <v>869</v>
      </c>
      <c r="E398" s="53" t="s">
        <v>870</v>
      </c>
      <c r="F398" s="15">
        <v>1</v>
      </c>
      <c r="G398" s="54" t="s">
        <v>61</v>
      </c>
      <c r="H398" s="15">
        <v>1500</v>
      </c>
    </row>
    <row r="399" spans="1:8" ht="31.5">
      <c r="A399" s="34">
        <v>391</v>
      </c>
      <c r="B399" s="38" t="s">
        <v>871</v>
      </c>
      <c r="C399" s="41" t="s">
        <v>618</v>
      </c>
      <c r="D399" s="74" t="s">
        <v>872</v>
      </c>
      <c r="E399" s="53" t="s">
        <v>873</v>
      </c>
      <c r="F399" s="15">
        <v>8</v>
      </c>
      <c r="G399" s="54" t="s">
        <v>61</v>
      </c>
      <c r="H399" s="15">
        <v>4648</v>
      </c>
    </row>
    <row r="400" spans="1:8" ht="31.5">
      <c r="A400" s="34">
        <v>392</v>
      </c>
      <c r="B400" s="38" t="s">
        <v>874</v>
      </c>
      <c r="C400" s="39" t="s">
        <v>875</v>
      </c>
      <c r="D400" s="74" t="s">
        <v>876</v>
      </c>
      <c r="E400" s="38" t="s">
        <v>181</v>
      </c>
      <c r="F400" s="38">
        <v>1</v>
      </c>
      <c r="G400" s="38" t="s">
        <v>61</v>
      </c>
      <c r="H400" s="15">
        <v>2</v>
      </c>
    </row>
    <row r="401" spans="1:8" ht="31.5">
      <c r="A401" s="34">
        <v>393</v>
      </c>
      <c r="B401" s="151" t="s">
        <v>877</v>
      </c>
      <c r="C401" s="152" t="s">
        <v>153</v>
      </c>
      <c r="D401" s="59" t="s">
        <v>878</v>
      </c>
      <c r="E401" s="152" t="s">
        <v>37</v>
      </c>
      <c r="F401" s="15">
        <v>2</v>
      </c>
      <c r="G401" s="38" t="s">
        <v>61</v>
      </c>
      <c r="H401" s="15">
        <f>95+90</f>
        <v>185</v>
      </c>
    </row>
    <row r="402" spans="1:8" ht="31.5">
      <c r="A402" s="34">
        <v>394</v>
      </c>
      <c r="B402" s="151" t="s">
        <v>879</v>
      </c>
      <c r="C402" s="152" t="s">
        <v>153</v>
      </c>
      <c r="D402" s="153" t="s">
        <v>878</v>
      </c>
      <c r="E402" s="152" t="s">
        <v>880</v>
      </c>
      <c r="F402" s="15">
        <v>1</v>
      </c>
      <c r="G402" s="38" t="s">
        <v>61</v>
      </c>
      <c r="H402" s="15">
        <v>1000</v>
      </c>
    </row>
    <row r="403" spans="1:8" ht="31.5">
      <c r="A403" s="34">
        <v>395</v>
      </c>
      <c r="B403" s="151" t="s">
        <v>881</v>
      </c>
      <c r="C403" s="152" t="s">
        <v>30</v>
      </c>
      <c r="D403" s="62" t="s">
        <v>827</v>
      </c>
      <c r="E403" s="152" t="s">
        <v>47</v>
      </c>
      <c r="F403" s="15">
        <v>7</v>
      </c>
      <c r="G403" s="38" t="s">
        <v>61</v>
      </c>
      <c r="H403" s="15">
        <f>200+100+260+100+198+342+288</f>
        <v>1488</v>
      </c>
    </row>
    <row r="404" spans="1:8" ht="31.5">
      <c r="A404" s="34">
        <v>396</v>
      </c>
      <c r="B404" s="151" t="s">
        <v>882</v>
      </c>
      <c r="C404" s="152" t="s">
        <v>30</v>
      </c>
      <c r="D404" s="62" t="s">
        <v>827</v>
      </c>
      <c r="E404" s="152" t="s">
        <v>883</v>
      </c>
      <c r="F404" s="15">
        <v>6</v>
      </c>
      <c r="G404" s="38" t="s">
        <v>61</v>
      </c>
      <c r="H404" s="15">
        <f>20+117+117+20+36+40</f>
        <v>350</v>
      </c>
    </row>
    <row r="405" spans="1:8" ht="31.5">
      <c r="A405" s="34">
        <v>397</v>
      </c>
      <c r="B405" s="151" t="s">
        <v>884</v>
      </c>
      <c r="C405" s="152" t="s">
        <v>94</v>
      </c>
      <c r="D405" s="154" t="s">
        <v>183</v>
      </c>
      <c r="E405" s="152" t="s">
        <v>152</v>
      </c>
      <c r="F405" s="15">
        <v>9</v>
      </c>
      <c r="G405" s="54" t="s">
        <v>885</v>
      </c>
      <c r="H405" s="15">
        <f>8120+6944+1424+860+3560+2580+2976+11180+3276</f>
        <v>40920</v>
      </c>
    </row>
    <row r="406" spans="1:8" ht="31.5">
      <c r="A406" s="34">
        <v>398</v>
      </c>
      <c r="B406" s="151" t="s">
        <v>886</v>
      </c>
      <c r="C406" s="155" t="s">
        <v>240</v>
      </c>
      <c r="D406" s="153" t="s">
        <v>887</v>
      </c>
      <c r="E406" s="152" t="s">
        <v>242</v>
      </c>
      <c r="F406" s="15">
        <v>1</v>
      </c>
      <c r="G406" s="54" t="s">
        <v>51</v>
      </c>
      <c r="H406" s="15">
        <v>99238</v>
      </c>
    </row>
    <row r="407" spans="1:8" ht="31.5">
      <c r="A407" s="34">
        <v>399</v>
      </c>
      <c r="B407" s="151" t="s">
        <v>888</v>
      </c>
      <c r="C407" s="155" t="s">
        <v>30</v>
      </c>
      <c r="D407" s="62" t="s">
        <v>827</v>
      </c>
      <c r="E407" s="152" t="s">
        <v>889</v>
      </c>
      <c r="F407" s="38">
        <v>4</v>
      </c>
      <c r="G407" s="38" t="s">
        <v>61</v>
      </c>
      <c r="H407" s="15">
        <f>1200+2500+1000+400</f>
        <v>5100</v>
      </c>
    </row>
    <row r="408" spans="1:8" ht="31.5">
      <c r="A408" s="34">
        <v>400</v>
      </c>
      <c r="B408" s="151" t="s">
        <v>890</v>
      </c>
      <c r="C408" s="155" t="s">
        <v>30</v>
      </c>
      <c r="D408" s="62" t="s">
        <v>827</v>
      </c>
      <c r="E408" s="152" t="s">
        <v>76</v>
      </c>
      <c r="F408" s="38">
        <v>1</v>
      </c>
      <c r="G408" s="38" t="s">
        <v>61</v>
      </c>
      <c r="H408" s="15">
        <v>2400</v>
      </c>
    </row>
    <row r="409" spans="1:8" ht="31.5">
      <c r="A409" s="34">
        <v>401</v>
      </c>
      <c r="B409" s="151" t="s">
        <v>891</v>
      </c>
      <c r="C409" s="155" t="s">
        <v>100</v>
      </c>
      <c r="D409" s="156" t="s">
        <v>16</v>
      </c>
      <c r="E409" s="152" t="s">
        <v>53</v>
      </c>
      <c r="F409" s="38">
        <v>1</v>
      </c>
      <c r="G409" s="38" t="s">
        <v>61</v>
      </c>
      <c r="H409" s="15">
        <v>960</v>
      </c>
    </row>
    <row r="410" spans="1:8" ht="31.5">
      <c r="A410" s="34">
        <v>402</v>
      </c>
      <c r="B410" s="151" t="s">
        <v>892</v>
      </c>
      <c r="C410" s="155" t="s">
        <v>30</v>
      </c>
      <c r="D410" s="62" t="s">
        <v>827</v>
      </c>
      <c r="E410" s="152" t="s">
        <v>889</v>
      </c>
      <c r="F410" s="38">
        <v>4</v>
      </c>
      <c r="G410" s="38" t="s">
        <v>61</v>
      </c>
      <c r="H410" s="15">
        <f>100+400+152+400</f>
        <v>1052</v>
      </c>
    </row>
    <row r="411" spans="1:8" ht="31.5">
      <c r="A411" s="34">
        <v>403</v>
      </c>
      <c r="B411" s="151" t="s">
        <v>893</v>
      </c>
      <c r="C411" s="152" t="s">
        <v>100</v>
      </c>
      <c r="D411" s="156" t="s">
        <v>16</v>
      </c>
      <c r="E411" s="152" t="s">
        <v>889</v>
      </c>
      <c r="F411" s="38">
        <v>1</v>
      </c>
      <c r="G411" s="38" t="s">
        <v>61</v>
      </c>
      <c r="H411" s="15">
        <v>1230</v>
      </c>
    </row>
    <row r="412" spans="1:8" ht="31.5">
      <c r="A412" s="34">
        <v>404</v>
      </c>
      <c r="B412" s="151" t="s">
        <v>894</v>
      </c>
      <c r="C412" s="155" t="s">
        <v>100</v>
      </c>
      <c r="D412" s="156" t="s">
        <v>16</v>
      </c>
      <c r="E412" s="152" t="s">
        <v>895</v>
      </c>
      <c r="F412" s="38">
        <v>1</v>
      </c>
      <c r="G412" s="38" t="s">
        <v>61</v>
      </c>
      <c r="H412" s="15">
        <v>970</v>
      </c>
    </row>
    <row r="413" spans="1:8" ht="31.5">
      <c r="A413" s="34">
        <v>405</v>
      </c>
      <c r="B413" s="151" t="s">
        <v>896</v>
      </c>
      <c r="C413" s="155" t="s">
        <v>30</v>
      </c>
      <c r="D413" s="62" t="s">
        <v>827</v>
      </c>
      <c r="E413" s="152" t="s">
        <v>35</v>
      </c>
      <c r="F413" s="38">
        <v>5</v>
      </c>
      <c r="G413" s="38" t="s">
        <v>61</v>
      </c>
      <c r="H413" s="15">
        <f>150+1060+190+1300+2400</f>
        <v>5100</v>
      </c>
    </row>
    <row r="414" spans="1:8" ht="47.25">
      <c r="A414" s="34">
        <v>406</v>
      </c>
      <c r="B414" s="151" t="s">
        <v>897</v>
      </c>
      <c r="C414" s="155" t="s">
        <v>98</v>
      </c>
      <c r="D414" s="153" t="s">
        <v>180</v>
      </c>
      <c r="E414" s="152" t="s">
        <v>242</v>
      </c>
      <c r="F414" s="15">
        <v>1</v>
      </c>
      <c r="G414" s="54" t="s">
        <v>51</v>
      </c>
      <c r="H414" s="15">
        <v>101003</v>
      </c>
    </row>
    <row r="415" spans="1:8" ht="31.5">
      <c r="A415" s="34">
        <v>407</v>
      </c>
      <c r="B415" s="151" t="s">
        <v>898</v>
      </c>
      <c r="C415" s="149" t="s">
        <v>419</v>
      </c>
      <c r="D415" s="157" t="s">
        <v>420</v>
      </c>
      <c r="E415" s="93" t="s">
        <v>123</v>
      </c>
      <c r="F415" s="93">
        <v>3</v>
      </c>
      <c r="G415" s="93" t="s">
        <v>51</v>
      </c>
      <c r="H415" s="15">
        <f>8986+9710+3686</f>
        <v>22382</v>
      </c>
    </row>
    <row r="416" spans="1:8" ht="31.5">
      <c r="A416" s="34">
        <v>408</v>
      </c>
      <c r="B416" s="151" t="s">
        <v>899</v>
      </c>
      <c r="C416" s="149" t="s">
        <v>419</v>
      </c>
      <c r="D416" s="157" t="s">
        <v>420</v>
      </c>
      <c r="E416" s="93" t="s">
        <v>123</v>
      </c>
      <c r="F416" s="93">
        <v>2</v>
      </c>
      <c r="G416" s="93" t="s">
        <v>51</v>
      </c>
      <c r="H416" s="15">
        <f>7170+15512</f>
        <v>22682</v>
      </c>
    </row>
    <row r="417" spans="1:8" ht="31.5">
      <c r="A417" s="34">
        <v>409</v>
      </c>
      <c r="B417" s="151" t="s">
        <v>900</v>
      </c>
      <c r="C417" s="149" t="s">
        <v>191</v>
      </c>
      <c r="D417" s="149" t="s">
        <v>192</v>
      </c>
      <c r="E417" s="93" t="s">
        <v>56</v>
      </c>
      <c r="F417" s="38">
        <v>1</v>
      </c>
      <c r="G417" s="38" t="s">
        <v>61</v>
      </c>
      <c r="H417" s="15">
        <v>161</v>
      </c>
    </row>
    <row r="418" spans="1:8" ht="31.5">
      <c r="A418" s="34">
        <v>410</v>
      </c>
      <c r="B418" s="38" t="s">
        <v>901</v>
      </c>
      <c r="C418" s="48" t="s">
        <v>66</v>
      </c>
      <c r="D418" s="49" t="s">
        <v>67</v>
      </c>
      <c r="E418" s="53" t="s">
        <v>68</v>
      </c>
      <c r="F418" s="15">
        <v>1</v>
      </c>
      <c r="G418" s="54" t="s">
        <v>50</v>
      </c>
      <c r="H418" s="15">
        <v>288</v>
      </c>
    </row>
    <row r="419" spans="1:8" ht="31.5">
      <c r="A419" s="34">
        <v>411</v>
      </c>
      <c r="B419" s="38" t="s">
        <v>902</v>
      </c>
      <c r="C419" s="155" t="s">
        <v>100</v>
      </c>
      <c r="D419" s="156" t="s">
        <v>16</v>
      </c>
      <c r="E419" s="152" t="s">
        <v>35</v>
      </c>
      <c r="F419" s="38">
        <v>1</v>
      </c>
      <c r="G419" s="38" t="s">
        <v>61</v>
      </c>
      <c r="H419" s="15">
        <v>1680</v>
      </c>
    </row>
    <row r="420" spans="1:8" ht="31.5">
      <c r="A420" s="34">
        <v>412</v>
      </c>
      <c r="B420" s="38" t="s">
        <v>903</v>
      </c>
      <c r="C420" s="155" t="s">
        <v>645</v>
      </c>
      <c r="D420" s="156" t="s">
        <v>646</v>
      </c>
      <c r="E420" s="152" t="s">
        <v>35</v>
      </c>
      <c r="F420" s="38">
        <v>4</v>
      </c>
      <c r="G420" s="38" t="s">
        <v>61</v>
      </c>
      <c r="H420" s="15">
        <f>1686+1398+1156+1080</f>
        <v>5320</v>
      </c>
    </row>
    <row r="421" spans="1:8" ht="31.5">
      <c r="A421" s="34">
        <v>413</v>
      </c>
      <c r="B421" s="38" t="s">
        <v>904</v>
      </c>
      <c r="C421" s="155" t="s">
        <v>100</v>
      </c>
      <c r="D421" s="156" t="s">
        <v>16</v>
      </c>
      <c r="E421" s="152" t="s">
        <v>35</v>
      </c>
      <c r="F421" s="38">
        <v>1</v>
      </c>
      <c r="G421" s="38" t="s">
        <v>61</v>
      </c>
      <c r="H421" s="15">
        <v>1908</v>
      </c>
    </row>
    <row r="422" spans="1:8" ht="31.5">
      <c r="A422" s="34">
        <v>414</v>
      </c>
      <c r="B422" s="38" t="s">
        <v>905</v>
      </c>
      <c r="C422" s="39" t="s">
        <v>906</v>
      </c>
      <c r="D422" s="40" t="s">
        <v>907</v>
      </c>
      <c r="E422" s="38" t="s">
        <v>58</v>
      </c>
      <c r="F422" s="38">
        <v>1</v>
      </c>
      <c r="G422" s="38" t="s">
        <v>61</v>
      </c>
      <c r="H422" s="15">
        <v>36</v>
      </c>
    </row>
    <row r="423" spans="1:8" ht="31.5">
      <c r="A423" s="34">
        <v>415</v>
      </c>
      <c r="B423" s="38" t="s">
        <v>908</v>
      </c>
      <c r="C423" s="155" t="s">
        <v>100</v>
      </c>
      <c r="D423" s="156" t="s">
        <v>16</v>
      </c>
      <c r="E423" s="152" t="s">
        <v>35</v>
      </c>
      <c r="F423" s="38">
        <v>1</v>
      </c>
      <c r="G423" s="38" t="s">
        <v>61</v>
      </c>
      <c r="H423" s="15">
        <v>2976</v>
      </c>
    </row>
    <row r="424" spans="1:8" ht="31.5">
      <c r="A424" s="34">
        <v>416</v>
      </c>
      <c r="B424" s="38" t="s">
        <v>909</v>
      </c>
      <c r="C424" s="39" t="s">
        <v>102</v>
      </c>
      <c r="D424" s="40" t="s">
        <v>574</v>
      </c>
      <c r="E424" s="53" t="s">
        <v>77</v>
      </c>
      <c r="F424" s="38">
        <v>4</v>
      </c>
      <c r="G424" s="38" t="s">
        <v>61</v>
      </c>
      <c r="H424" s="15">
        <f>400+600+400+600</f>
        <v>2000</v>
      </c>
    </row>
    <row r="425" spans="1:8" ht="31.5">
      <c r="A425" s="34">
        <v>417</v>
      </c>
      <c r="B425" s="38" t="s">
        <v>910</v>
      </c>
      <c r="C425" s="39" t="s">
        <v>30</v>
      </c>
      <c r="D425" s="40" t="s">
        <v>97</v>
      </c>
      <c r="E425" s="53" t="s">
        <v>911</v>
      </c>
      <c r="F425" s="38">
        <v>10</v>
      </c>
      <c r="G425" s="38" t="s">
        <v>61</v>
      </c>
      <c r="H425" s="15">
        <f>318+2+60+238+135+2+60+135+236+318</f>
        <v>1504</v>
      </c>
    </row>
    <row r="426" spans="1:8" ht="31.5">
      <c r="A426" s="34">
        <v>418</v>
      </c>
      <c r="B426" s="38" t="s">
        <v>912</v>
      </c>
      <c r="C426" s="75" t="s">
        <v>30</v>
      </c>
      <c r="D426" s="40" t="s">
        <v>97</v>
      </c>
      <c r="E426" s="53" t="s">
        <v>911</v>
      </c>
      <c r="F426" s="38">
        <v>16</v>
      </c>
      <c r="G426" s="38" t="s">
        <v>61</v>
      </c>
      <c r="H426" s="15">
        <f>20+40+238+50+2+111+7+125+1+239+213+5+22+55+67+28</f>
        <v>1223</v>
      </c>
    </row>
    <row r="427" spans="1:8" ht="31.5">
      <c r="A427" s="34">
        <v>419</v>
      </c>
      <c r="B427" s="38" t="s">
        <v>913</v>
      </c>
      <c r="C427" s="75" t="s">
        <v>30</v>
      </c>
      <c r="D427" s="40" t="s">
        <v>97</v>
      </c>
      <c r="E427" s="53" t="s">
        <v>911</v>
      </c>
      <c r="F427" s="38">
        <v>4</v>
      </c>
      <c r="G427" s="38" t="s">
        <v>61</v>
      </c>
      <c r="H427" s="15">
        <f>20+191+20+191</f>
        <v>422</v>
      </c>
    </row>
    <row r="428" spans="1:8" ht="31.5">
      <c r="A428" s="34">
        <v>420</v>
      </c>
      <c r="B428" s="38" t="s">
        <v>914</v>
      </c>
      <c r="C428" s="63" t="s">
        <v>915</v>
      </c>
      <c r="D428" s="60" t="s">
        <v>916</v>
      </c>
      <c r="E428" s="158" t="s">
        <v>58</v>
      </c>
      <c r="F428" s="158">
        <v>1</v>
      </c>
      <c r="G428" s="158" t="s">
        <v>133</v>
      </c>
      <c r="H428" s="158">
        <v>34</v>
      </c>
    </row>
    <row r="429" spans="1:8" ht="31.5">
      <c r="A429" s="34">
        <v>421</v>
      </c>
      <c r="B429" s="38" t="s">
        <v>917</v>
      </c>
      <c r="C429" s="159" t="s">
        <v>30</v>
      </c>
      <c r="D429" s="60" t="s">
        <v>97</v>
      </c>
      <c r="E429" s="38" t="s">
        <v>911</v>
      </c>
      <c r="F429" s="38">
        <v>2</v>
      </c>
      <c r="G429" s="38" t="s">
        <v>50</v>
      </c>
      <c r="H429" s="160">
        <f>1440+1440</f>
        <v>2880</v>
      </c>
    </row>
    <row r="430" spans="1:8" ht="31.5">
      <c r="A430" s="34">
        <v>422</v>
      </c>
      <c r="B430" s="38" t="s">
        <v>918</v>
      </c>
      <c r="C430" s="63" t="s">
        <v>919</v>
      </c>
      <c r="D430" s="60" t="s">
        <v>920</v>
      </c>
      <c r="E430" s="38" t="s">
        <v>46</v>
      </c>
      <c r="F430" s="38">
        <v>1</v>
      </c>
      <c r="G430" s="38" t="s">
        <v>50</v>
      </c>
      <c r="H430" s="160">
        <v>90</v>
      </c>
    </row>
    <row r="431" spans="1:8" ht="31.5">
      <c r="A431" s="34">
        <v>423</v>
      </c>
      <c r="B431" s="38" t="s">
        <v>921</v>
      </c>
      <c r="C431" s="63" t="s">
        <v>915</v>
      </c>
      <c r="D431" s="60" t="s">
        <v>916</v>
      </c>
      <c r="E431" s="53" t="s">
        <v>58</v>
      </c>
      <c r="F431" s="38">
        <v>1</v>
      </c>
      <c r="G431" s="38" t="s">
        <v>71</v>
      </c>
      <c r="H431" s="15">
        <v>2</v>
      </c>
    </row>
    <row r="432" spans="1:8">
      <c r="A432" s="34">
        <v>424</v>
      </c>
      <c r="B432" s="38"/>
      <c r="C432" s="39"/>
      <c r="D432" s="40"/>
      <c r="E432" s="53"/>
      <c r="F432" s="38"/>
      <c r="G432" s="38"/>
      <c r="H432" s="15"/>
    </row>
    <row r="433" spans="1:8">
      <c r="A433" s="34">
        <v>425</v>
      </c>
      <c r="B433" s="38"/>
      <c r="C433" s="39"/>
      <c r="D433" s="40"/>
      <c r="E433" s="53"/>
      <c r="F433" s="38"/>
      <c r="G433" s="38"/>
      <c r="H433" s="15"/>
    </row>
    <row r="434" spans="1:8">
      <c r="A434" s="34">
        <v>426</v>
      </c>
      <c r="B434" s="38"/>
      <c r="C434" s="39"/>
      <c r="D434" s="40"/>
      <c r="E434" s="38"/>
      <c r="F434" s="38"/>
      <c r="G434" s="38"/>
      <c r="H434" s="15"/>
    </row>
    <row r="435" spans="1:8">
      <c r="A435" s="34">
        <v>427</v>
      </c>
      <c r="B435" s="38"/>
      <c r="C435" s="39"/>
      <c r="D435" s="40"/>
      <c r="E435" s="53"/>
      <c r="F435" s="38"/>
      <c r="G435" s="38"/>
      <c r="H435" s="15"/>
    </row>
    <row r="436" spans="1:8">
      <c r="A436" s="34">
        <v>428</v>
      </c>
      <c r="B436" s="38"/>
      <c r="C436" s="39"/>
      <c r="D436" s="40"/>
      <c r="E436" s="53"/>
      <c r="F436" s="38"/>
      <c r="G436" s="38"/>
      <c r="H436" s="15"/>
    </row>
    <row r="437" spans="1:8">
      <c r="A437" s="34">
        <v>429</v>
      </c>
      <c r="B437" s="38"/>
      <c r="C437" s="39"/>
      <c r="D437" s="40"/>
      <c r="E437" s="71"/>
      <c r="F437" s="38"/>
      <c r="G437" s="38"/>
      <c r="H437" s="15"/>
    </row>
    <row r="438" spans="1:8">
      <c r="A438" s="34">
        <v>430</v>
      </c>
      <c r="B438" s="38"/>
      <c r="C438" s="39"/>
      <c r="D438" s="40"/>
      <c r="E438" s="71"/>
      <c r="F438" s="38"/>
      <c r="G438" s="38"/>
      <c r="H438" s="15"/>
    </row>
  </sheetData>
  <autoFilter ref="A8:P318">
    <filterColumn colId="11" showButton="0"/>
  </autoFilter>
  <mergeCells count="2">
    <mergeCell ref="L8:M8"/>
    <mergeCell ref="A5:H5"/>
  </mergeCells>
  <pageMargins left="0.7" right="0.7" top="0.75" bottom="0.75" header="0.3" footer="0.3"/>
  <pageSetup paperSize="9" scale="49" orientation="portrait" verticalDpi="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:E1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 so du lieu</vt:lpstr>
      <vt:lpstr>Sheet2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NGOC</cp:lastModifiedBy>
  <cp:lastPrinted>2024-05-17T08:28:22Z</cp:lastPrinted>
  <dcterms:created xsi:type="dcterms:W3CDTF">2015-06-05T18:17:20Z</dcterms:created>
  <dcterms:modified xsi:type="dcterms:W3CDTF">2025-11-06T03:55:29Z</dcterms:modified>
</cp:coreProperties>
</file>