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Co so du lieu" sheetId="1" r:id="rId1"/>
    <sheet name="Sheet2" sheetId="5" r:id="rId2"/>
  </sheets>
  <definedNames>
    <definedName name="_xlnm._FilterDatabase" localSheetId="0" hidden="1">'Co so du lieu'!$A$8:$P$402</definedName>
    <definedName name="_xlnm.Print_Area" localSheetId="0">'Co so du lieu'!$A$1:$P$402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1" i="1" l="1"/>
  <c r="G419" i="1"/>
  <c r="G418" i="1"/>
  <c r="G417" i="1"/>
  <c r="G416" i="1"/>
  <c r="G415" i="1"/>
  <c r="G413" i="1"/>
  <c r="G412" i="1"/>
  <c r="G411" i="1"/>
  <c r="G410" i="1"/>
  <c r="G408" i="1"/>
  <c r="G406" i="1"/>
  <c r="G405" i="1"/>
  <c r="G399" i="1"/>
  <c r="G390" i="1"/>
  <c r="G278" i="1"/>
  <c r="G277" i="1"/>
  <c r="G275" i="1"/>
  <c r="G273" i="1"/>
  <c r="G270" i="1"/>
  <c r="G267" i="1"/>
  <c r="G265" i="1"/>
  <c r="G263" i="1"/>
  <c r="G262" i="1"/>
  <c r="G258" i="1"/>
  <c r="G249" i="1"/>
  <c r="G216" i="1"/>
  <c r="G215" i="1"/>
  <c r="G214" i="1"/>
  <c r="G213" i="1"/>
  <c r="G212" i="1"/>
  <c r="G211" i="1"/>
  <c r="G206" i="1"/>
  <c r="G205" i="1"/>
  <c r="G203" i="1"/>
  <c r="G199" i="1"/>
  <c r="G198" i="1"/>
  <c r="G197" i="1"/>
  <c r="G195" i="1"/>
  <c r="G193" i="1"/>
  <c r="G192" i="1"/>
  <c r="G188" i="1"/>
  <c r="G187" i="1"/>
  <c r="G186" i="1"/>
  <c r="G185" i="1"/>
  <c r="G184" i="1"/>
  <c r="G183" i="1"/>
  <c r="G180" i="1"/>
  <c r="G130" i="1"/>
  <c r="G123" i="1"/>
  <c r="G113" i="1"/>
  <c r="G112" i="1"/>
  <c r="G107" i="1"/>
  <c r="G64" i="1"/>
  <c r="G63" i="1"/>
  <c r="G61" i="1"/>
  <c r="G58" i="1"/>
  <c r="G49" i="1"/>
  <c r="G45" i="1"/>
  <c r="G43" i="1"/>
  <c r="G31" i="1"/>
  <c r="G30" i="1"/>
  <c r="G20" i="1"/>
  <c r="G18" i="1"/>
  <c r="G16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9" i="1"/>
  <c r="N403" i="1"/>
  <c r="P403" i="1" s="1"/>
  <c r="O403" i="1"/>
  <c r="N404" i="1"/>
  <c r="O404" i="1"/>
  <c r="P404" i="1" s="1"/>
  <c r="N405" i="1"/>
  <c r="O405" i="1"/>
  <c r="P405" i="1"/>
  <c r="N406" i="1"/>
  <c r="P406" i="1" s="1"/>
  <c r="O406" i="1"/>
  <c r="N407" i="1"/>
  <c r="P407" i="1" s="1"/>
  <c r="O407" i="1"/>
  <c r="N408" i="1"/>
  <c r="O408" i="1"/>
  <c r="P408" i="1" s="1"/>
  <c r="N409" i="1"/>
  <c r="O409" i="1"/>
  <c r="P409" i="1"/>
  <c r="N410" i="1"/>
  <c r="P410" i="1" s="1"/>
  <c r="O410" i="1"/>
  <c r="N411" i="1"/>
  <c r="P411" i="1" s="1"/>
  <c r="O411" i="1"/>
  <c r="N412" i="1"/>
  <c r="O412" i="1"/>
  <c r="P412" i="1" s="1"/>
  <c r="N413" i="1"/>
  <c r="O413" i="1"/>
  <c r="P413" i="1"/>
  <c r="N414" i="1"/>
  <c r="P414" i="1" s="1"/>
  <c r="O414" i="1"/>
  <c r="N415" i="1"/>
  <c r="P415" i="1" s="1"/>
  <c r="O415" i="1"/>
  <c r="N416" i="1"/>
  <c r="O416" i="1"/>
  <c r="P416" i="1" s="1"/>
  <c r="N417" i="1"/>
  <c r="O417" i="1"/>
  <c r="P417" i="1"/>
  <c r="N418" i="1"/>
  <c r="P418" i="1" s="1"/>
  <c r="O418" i="1"/>
  <c r="N419" i="1"/>
  <c r="P419" i="1" s="1"/>
  <c r="O419" i="1"/>
  <c r="N420" i="1"/>
  <c r="O420" i="1"/>
  <c r="P420" i="1" s="1"/>
  <c r="N421" i="1"/>
  <c r="O421" i="1"/>
  <c r="P421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N10" i="1"/>
  <c r="P10" i="1" s="1"/>
  <c r="N11" i="1"/>
  <c r="P11" i="1" s="1"/>
  <c r="N12" i="1"/>
  <c r="P12" i="1" s="1"/>
  <c r="N13" i="1"/>
  <c r="N14" i="1"/>
  <c r="P14" i="1" s="1"/>
  <c r="N15" i="1"/>
  <c r="P15" i="1" s="1"/>
  <c r="N16" i="1"/>
  <c r="P16" i="1" s="1"/>
  <c r="N17" i="1"/>
  <c r="N18" i="1"/>
  <c r="P18" i="1" s="1"/>
  <c r="N19" i="1"/>
  <c r="P19" i="1" s="1"/>
  <c r="N20" i="1"/>
  <c r="P20" i="1" s="1"/>
  <c r="N21" i="1"/>
  <c r="N22" i="1"/>
  <c r="P22" i="1" s="1"/>
  <c r="N23" i="1"/>
  <c r="P23" i="1" s="1"/>
  <c r="N24" i="1"/>
  <c r="P24" i="1" s="1"/>
  <c r="N25" i="1"/>
  <c r="N26" i="1"/>
  <c r="P26" i="1" s="1"/>
  <c r="N27" i="1"/>
  <c r="P27" i="1" s="1"/>
  <c r="N28" i="1"/>
  <c r="P28" i="1" s="1"/>
  <c r="N29" i="1"/>
  <c r="N30" i="1"/>
  <c r="P30" i="1" s="1"/>
  <c r="N31" i="1"/>
  <c r="P31" i="1" s="1"/>
  <c r="N32" i="1"/>
  <c r="P32" i="1" s="1"/>
  <c r="N33" i="1"/>
  <c r="N34" i="1"/>
  <c r="P34" i="1" s="1"/>
  <c r="N35" i="1"/>
  <c r="P35" i="1" s="1"/>
  <c r="N36" i="1"/>
  <c r="P36" i="1" s="1"/>
  <c r="N37" i="1"/>
  <c r="N38" i="1"/>
  <c r="P38" i="1" s="1"/>
  <c r="N39" i="1"/>
  <c r="P39" i="1" s="1"/>
  <c r="N40" i="1"/>
  <c r="P40" i="1" s="1"/>
  <c r="N41" i="1"/>
  <c r="N42" i="1"/>
  <c r="P42" i="1" s="1"/>
  <c r="N43" i="1"/>
  <c r="P43" i="1" s="1"/>
  <c r="N44" i="1"/>
  <c r="P44" i="1" s="1"/>
  <c r="N45" i="1"/>
  <c r="N46" i="1"/>
  <c r="P46" i="1" s="1"/>
  <c r="N47" i="1"/>
  <c r="P47" i="1" s="1"/>
  <c r="N48" i="1"/>
  <c r="P48" i="1" s="1"/>
  <c r="N49" i="1"/>
  <c r="N50" i="1"/>
  <c r="P50" i="1" s="1"/>
  <c r="N51" i="1"/>
  <c r="P51" i="1" s="1"/>
  <c r="N52" i="1"/>
  <c r="P52" i="1" s="1"/>
  <c r="N53" i="1"/>
  <c r="N54" i="1"/>
  <c r="P54" i="1" s="1"/>
  <c r="N55" i="1"/>
  <c r="P55" i="1" s="1"/>
  <c r="N56" i="1"/>
  <c r="P56" i="1" s="1"/>
  <c r="N57" i="1"/>
  <c r="N58" i="1"/>
  <c r="P58" i="1" s="1"/>
  <c r="N59" i="1"/>
  <c r="P59" i="1" s="1"/>
  <c r="N60" i="1"/>
  <c r="P60" i="1" s="1"/>
  <c r="N61" i="1"/>
  <c r="N62" i="1"/>
  <c r="P62" i="1" s="1"/>
  <c r="N63" i="1"/>
  <c r="P63" i="1" s="1"/>
  <c r="N64" i="1"/>
  <c r="P64" i="1" s="1"/>
  <c r="N65" i="1"/>
  <c r="N66" i="1"/>
  <c r="P66" i="1" s="1"/>
  <c r="N67" i="1"/>
  <c r="P67" i="1" s="1"/>
  <c r="N68" i="1"/>
  <c r="P68" i="1" s="1"/>
  <c r="N69" i="1"/>
  <c r="N70" i="1"/>
  <c r="P70" i="1" s="1"/>
  <c r="N71" i="1"/>
  <c r="P71" i="1" s="1"/>
  <c r="N72" i="1"/>
  <c r="P72" i="1" s="1"/>
  <c r="N73" i="1"/>
  <c r="N74" i="1"/>
  <c r="P74" i="1" s="1"/>
  <c r="N75" i="1"/>
  <c r="P75" i="1" s="1"/>
  <c r="N76" i="1"/>
  <c r="P76" i="1" s="1"/>
  <c r="N77" i="1"/>
  <c r="N78" i="1"/>
  <c r="P78" i="1" s="1"/>
  <c r="N79" i="1"/>
  <c r="P79" i="1" s="1"/>
  <c r="N80" i="1"/>
  <c r="P80" i="1" s="1"/>
  <c r="N81" i="1"/>
  <c r="N82" i="1"/>
  <c r="P82" i="1" s="1"/>
  <c r="N83" i="1"/>
  <c r="P83" i="1" s="1"/>
  <c r="N84" i="1"/>
  <c r="P84" i="1" s="1"/>
  <c r="N85" i="1"/>
  <c r="N86" i="1"/>
  <c r="P86" i="1" s="1"/>
  <c r="N87" i="1"/>
  <c r="P87" i="1" s="1"/>
  <c r="N88" i="1"/>
  <c r="P88" i="1" s="1"/>
  <c r="N89" i="1"/>
  <c r="N90" i="1"/>
  <c r="P90" i="1" s="1"/>
  <c r="N91" i="1"/>
  <c r="P91" i="1" s="1"/>
  <c r="N92" i="1"/>
  <c r="P92" i="1" s="1"/>
  <c r="N93" i="1"/>
  <c r="N94" i="1"/>
  <c r="P94" i="1" s="1"/>
  <c r="N95" i="1"/>
  <c r="P95" i="1" s="1"/>
  <c r="N96" i="1"/>
  <c r="P96" i="1" s="1"/>
  <c r="N97" i="1"/>
  <c r="N98" i="1"/>
  <c r="P98" i="1" s="1"/>
  <c r="N99" i="1"/>
  <c r="P99" i="1" s="1"/>
  <c r="N100" i="1"/>
  <c r="P100" i="1" s="1"/>
  <c r="N101" i="1"/>
  <c r="N102" i="1"/>
  <c r="P102" i="1" s="1"/>
  <c r="N103" i="1"/>
  <c r="P103" i="1" s="1"/>
  <c r="N104" i="1"/>
  <c r="P104" i="1" s="1"/>
  <c r="N105" i="1"/>
  <c r="N106" i="1"/>
  <c r="P106" i="1" s="1"/>
  <c r="N107" i="1"/>
  <c r="P107" i="1" s="1"/>
  <c r="N108" i="1"/>
  <c r="P108" i="1" s="1"/>
  <c r="N109" i="1"/>
  <c r="N110" i="1"/>
  <c r="P110" i="1" s="1"/>
  <c r="N111" i="1"/>
  <c r="P111" i="1" s="1"/>
  <c r="N112" i="1"/>
  <c r="P112" i="1" s="1"/>
  <c r="N113" i="1"/>
  <c r="N114" i="1"/>
  <c r="P114" i="1" s="1"/>
  <c r="N115" i="1"/>
  <c r="P115" i="1" s="1"/>
  <c r="N116" i="1"/>
  <c r="P116" i="1" s="1"/>
  <c r="N117" i="1"/>
  <c r="N118" i="1"/>
  <c r="P118" i="1" s="1"/>
  <c r="N119" i="1"/>
  <c r="P119" i="1" s="1"/>
  <c r="N120" i="1"/>
  <c r="P120" i="1" s="1"/>
  <c r="N121" i="1"/>
  <c r="N122" i="1"/>
  <c r="P122" i="1" s="1"/>
  <c r="N123" i="1"/>
  <c r="P123" i="1" s="1"/>
  <c r="N124" i="1"/>
  <c r="P124" i="1" s="1"/>
  <c r="N125" i="1"/>
  <c r="N126" i="1"/>
  <c r="P126" i="1" s="1"/>
  <c r="N127" i="1"/>
  <c r="P127" i="1" s="1"/>
  <c r="N128" i="1"/>
  <c r="P128" i="1" s="1"/>
  <c r="N129" i="1"/>
  <c r="N130" i="1"/>
  <c r="P130" i="1" s="1"/>
  <c r="N131" i="1"/>
  <c r="P131" i="1" s="1"/>
  <c r="N132" i="1"/>
  <c r="P132" i="1" s="1"/>
  <c r="N133" i="1"/>
  <c r="N134" i="1"/>
  <c r="P134" i="1" s="1"/>
  <c r="N135" i="1"/>
  <c r="P135" i="1" s="1"/>
  <c r="N136" i="1"/>
  <c r="P136" i="1" s="1"/>
  <c r="N137" i="1"/>
  <c r="N138" i="1"/>
  <c r="P138" i="1" s="1"/>
  <c r="N139" i="1"/>
  <c r="P139" i="1" s="1"/>
  <c r="N140" i="1"/>
  <c r="P140" i="1" s="1"/>
  <c r="N141" i="1"/>
  <c r="N142" i="1"/>
  <c r="P142" i="1" s="1"/>
  <c r="N143" i="1"/>
  <c r="P143" i="1" s="1"/>
  <c r="N144" i="1"/>
  <c r="P144" i="1" s="1"/>
  <c r="N145" i="1"/>
  <c r="N146" i="1"/>
  <c r="P146" i="1" s="1"/>
  <c r="N147" i="1"/>
  <c r="P147" i="1" s="1"/>
  <c r="N148" i="1"/>
  <c r="P148" i="1" s="1"/>
  <c r="N149" i="1"/>
  <c r="N150" i="1"/>
  <c r="P150" i="1" s="1"/>
  <c r="N151" i="1"/>
  <c r="P151" i="1" s="1"/>
  <c r="N152" i="1"/>
  <c r="P152" i="1" s="1"/>
  <c r="N153" i="1"/>
  <c r="N154" i="1"/>
  <c r="P154" i="1" s="1"/>
  <c r="N155" i="1"/>
  <c r="P155" i="1" s="1"/>
  <c r="N156" i="1"/>
  <c r="P156" i="1" s="1"/>
  <c r="N157" i="1"/>
  <c r="N158" i="1"/>
  <c r="P158" i="1" s="1"/>
  <c r="N159" i="1"/>
  <c r="P159" i="1" s="1"/>
  <c r="N160" i="1"/>
  <c r="P160" i="1" s="1"/>
  <c r="N161" i="1"/>
  <c r="N162" i="1"/>
  <c r="P162" i="1" s="1"/>
  <c r="N163" i="1"/>
  <c r="P163" i="1" s="1"/>
  <c r="N164" i="1"/>
  <c r="P164" i="1" s="1"/>
  <c r="N165" i="1"/>
  <c r="N166" i="1"/>
  <c r="P166" i="1" s="1"/>
  <c r="N167" i="1"/>
  <c r="P167" i="1" s="1"/>
  <c r="N168" i="1"/>
  <c r="P168" i="1" s="1"/>
  <c r="N169" i="1"/>
  <c r="N170" i="1"/>
  <c r="P170" i="1" s="1"/>
  <c r="N171" i="1"/>
  <c r="P171" i="1" s="1"/>
  <c r="N172" i="1"/>
  <c r="P172" i="1" s="1"/>
  <c r="N173" i="1"/>
  <c r="N174" i="1"/>
  <c r="P174" i="1" s="1"/>
  <c r="N175" i="1"/>
  <c r="P175" i="1" s="1"/>
  <c r="N176" i="1"/>
  <c r="P176" i="1" s="1"/>
  <c r="N177" i="1"/>
  <c r="N178" i="1"/>
  <c r="P178" i="1" s="1"/>
  <c r="N179" i="1"/>
  <c r="P179" i="1" s="1"/>
  <c r="N180" i="1"/>
  <c r="P180" i="1" s="1"/>
  <c r="N181" i="1"/>
  <c r="N182" i="1"/>
  <c r="P182" i="1" s="1"/>
  <c r="N183" i="1"/>
  <c r="P183" i="1" s="1"/>
  <c r="N184" i="1"/>
  <c r="P184" i="1" s="1"/>
  <c r="N185" i="1"/>
  <c r="N186" i="1"/>
  <c r="P186" i="1" s="1"/>
  <c r="N187" i="1"/>
  <c r="P187" i="1" s="1"/>
  <c r="N188" i="1"/>
  <c r="P188" i="1" s="1"/>
  <c r="N189" i="1"/>
  <c r="N190" i="1"/>
  <c r="P190" i="1" s="1"/>
  <c r="N191" i="1"/>
  <c r="P191" i="1" s="1"/>
  <c r="N192" i="1"/>
  <c r="P192" i="1" s="1"/>
  <c r="N193" i="1"/>
  <c r="N194" i="1"/>
  <c r="P194" i="1" s="1"/>
  <c r="N195" i="1"/>
  <c r="P195" i="1" s="1"/>
  <c r="N196" i="1"/>
  <c r="P196" i="1" s="1"/>
  <c r="N197" i="1"/>
  <c r="N198" i="1"/>
  <c r="P198" i="1" s="1"/>
  <c r="N199" i="1"/>
  <c r="P199" i="1" s="1"/>
  <c r="N200" i="1"/>
  <c r="P200" i="1" s="1"/>
  <c r="N201" i="1"/>
  <c r="N202" i="1"/>
  <c r="P202" i="1" s="1"/>
  <c r="N203" i="1"/>
  <c r="P203" i="1" s="1"/>
  <c r="N204" i="1"/>
  <c r="P204" i="1" s="1"/>
  <c r="N205" i="1"/>
  <c r="N206" i="1"/>
  <c r="P206" i="1" s="1"/>
  <c r="N207" i="1"/>
  <c r="P207" i="1" s="1"/>
  <c r="N208" i="1"/>
  <c r="P208" i="1" s="1"/>
  <c r="N209" i="1"/>
  <c r="N210" i="1"/>
  <c r="P210" i="1" s="1"/>
  <c r="N211" i="1"/>
  <c r="P211" i="1" s="1"/>
  <c r="N212" i="1"/>
  <c r="P212" i="1" s="1"/>
  <c r="N213" i="1"/>
  <c r="N214" i="1"/>
  <c r="P214" i="1" s="1"/>
  <c r="N215" i="1"/>
  <c r="P215" i="1" s="1"/>
  <c r="N216" i="1"/>
  <c r="P216" i="1" s="1"/>
  <c r="N217" i="1"/>
  <c r="N218" i="1"/>
  <c r="P218" i="1" s="1"/>
  <c r="N219" i="1"/>
  <c r="P219" i="1" s="1"/>
  <c r="N220" i="1"/>
  <c r="P220" i="1" s="1"/>
  <c r="N221" i="1"/>
  <c r="N222" i="1"/>
  <c r="P222" i="1" s="1"/>
  <c r="N223" i="1"/>
  <c r="P223" i="1" s="1"/>
  <c r="N224" i="1"/>
  <c r="P224" i="1" s="1"/>
  <c r="N225" i="1"/>
  <c r="N226" i="1"/>
  <c r="P226" i="1" s="1"/>
  <c r="N227" i="1"/>
  <c r="P227" i="1" s="1"/>
  <c r="N228" i="1"/>
  <c r="P228" i="1" s="1"/>
  <c r="N229" i="1"/>
  <c r="N230" i="1"/>
  <c r="P230" i="1" s="1"/>
  <c r="N231" i="1"/>
  <c r="P231" i="1" s="1"/>
  <c r="N232" i="1"/>
  <c r="P232" i="1" s="1"/>
  <c r="N233" i="1"/>
  <c r="N234" i="1"/>
  <c r="P234" i="1" s="1"/>
  <c r="N235" i="1"/>
  <c r="P235" i="1" s="1"/>
  <c r="N236" i="1"/>
  <c r="P236" i="1" s="1"/>
  <c r="N237" i="1"/>
  <c r="N238" i="1"/>
  <c r="P238" i="1" s="1"/>
  <c r="N239" i="1"/>
  <c r="P239" i="1" s="1"/>
  <c r="N240" i="1"/>
  <c r="P240" i="1" s="1"/>
  <c r="N241" i="1"/>
  <c r="N242" i="1"/>
  <c r="P242" i="1" s="1"/>
  <c r="N243" i="1"/>
  <c r="P243" i="1" s="1"/>
  <c r="N244" i="1"/>
  <c r="P244" i="1" s="1"/>
  <c r="N245" i="1"/>
  <c r="N246" i="1"/>
  <c r="P246" i="1" s="1"/>
  <c r="N247" i="1"/>
  <c r="P247" i="1" s="1"/>
  <c r="N248" i="1"/>
  <c r="P248" i="1" s="1"/>
  <c r="N249" i="1"/>
  <c r="N250" i="1"/>
  <c r="P250" i="1" s="1"/>
  <c r="N251" i="1"/>
  <c r="P251" i="1" s="1"/>
  <c r="N252" i="1"/>
  <c r="P252" i="1" s="1"/>
  <c r="N253" i="1"/>
  <c r="N254" i="1"/>
  <c r="P254" i="1" s="1"/>
  <c r="N255" i="1"/>
  <c r="P255" i="1" s="1"/>
  <c r="N256" i="1"/>
  <c r="P256" i="1" s="1"/>
  <c r="N257" i="1"/>
  <c r="N258" i="1"/>
  <c r="P258" i="1" s="1"/>
  <c r="N259" i="1"/>
  <c r="P259" i="1" s="1"/>
  <c r="N260" i="1"/>
  <c r="P260" i="1" s="1"/>
  <c r="N261" i="1"/>
  <c r="N262" i="1"/>
  <c r="P262" i="1" s="1"/>
  <c r="N263" i="1"/>
  <c r="P263" i="1" s="1"/>
  <c r="N264" i="1"/>
  <c r="P264" i="1" s="1"/>
  <c r="N265" i="1"/>
  <c r="N266" i="1"/>
  <c r="P266" i="1" s="1"/>
  <c r="N267" i="1"/>
  <c r="P267" i="1" s="1"/>
  <c r="N268" i="1"/>
  <c r="P268" i="1" s="1"/>
  <c r="N269" i="1"/>
  <c r="N270" i="1"/>
  <c r="P270" i="1" s="1"/>
  <c r="N271" i="1"/>
  <c r="P271" i="1" s="1"/>
  <c r="N272" i="1"/>
  <c r="P272" i="1" s="1"/>
  <c r="N273" i="1"/>
  <c r="N274" i="1"/>
  <c r="P274" i="1" s="1"/>
  <c r="N275" i="1"/>
  <c r="P275" i="1" s="1"/>
  <c r="N276" i="1"/>
  <c r="P276" i="1" s="1"/>
  <c r="N277" i="1"/>
  <c r="N278" i="1"/>
  <c r="P278" i="1" s="1"/>
  <c r="N279" i="1"/>
  <c r="P279" i="1" s="1"/>
  <c r="N280" i="1"/>
  <c r="P280" i="1" s="1"/>
  <c r="N281" i="1"/>
  <c r="N282" i="1"/>
  <c r="P282" i="1" s="1"/>
  <c r="N283" i="1"/>
  <c r="P283" i="1" s="1"/>
  <c r="N284" i="1"/>
  <c r="P284" i="1" s="1"/>
  <c r="N285" i="1"/>
  <c r="N286" i="1"/>
  <c r="P286" i="1" s="1"/>
  <c r="N287" i="1"/>
  <c r="P287" i="1" s="1"/>
  <c r="N288" i="1"/>
  <c r="P288" i="1" s="1"/>
  <c r="N289" i="1"/>
  <c r="N290" i="1"/>
  <c r="P290" i="1" s="1"/>
  <c r="N291" i="1"/>
  <c r="P291" i="1" s="1"/>
  <c r="N292" i="1"/>
  <c r="P292" i="1" s="1"/>
  <c r="N293" i="1"/>
  <c r="N294" i="1"/>
  <c r="N295" i="1"/>
  <c r="P295" i="1" s="1"/>
  <c r="N296" i="1"/>
  <c r="P296" i="1" s="1"/>
  <c r="N297" i="1"/>
  <c r="N298" i="1"/>
  <c r="P298" i="1" s="1"/>
  <c r="N299" i="1"/>
  <c r="P299" i="1" s="1"/>
  <c r="N300" i="1"/>
  <c r="P300" i="1" s="1"/>
  <c r="N301" i="1"/>
  <c r="N302" i="1"/>
  <c r="P302" i="1" s="1"/>
  <c r="N303" i="1"/>
  <c r="P303" i="1" s="1"/>
  <c r="N304" i="1"/>
  <c r="P304" i="1" s="1"/>
  <c r="N305" i="1"/>
  <c r="N306" i="1"/>
  <c r="P306" i="1" s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P331" i="1" s="1"/>
  <c r="N332" i="1"/>
  <c r="N333" i="1"/>
  <c r="N334" i="1"/>
  <c r="N335" i="1"/>
  <c r="P335" i="1" s="1"/>
  <c r="N336" i="1"/>
  <c r="N337" i="1"/>
  <c r="N338" i="1"/>
  <c r="N339" i="1"/>
  <c r="P339" i="1" s="1"/>
  <c r="N340" i="1"/>
  <c r="N341" i="1"/>
  <c r="N342" i="1"/>
  <c r="N343" i="1"/>
  <c r="N344" i="1"/>
  <c r="N345" i="1"/>
  <c r="N346" i="1"/>
  <c r="P346" i="1" s="1"/>
  <c r="N347" i="1"/>
  <c r="N348" i="1"/>
  <c r="N349" i="1"/>
  <c r="N350" i="1"/>
  <c r="P350" i="1" s="1"/>
  <c r="N351" i="1"/>
  <c r="P351" i="1" s="1"/>
  <c r="N352" i="1"/>
  <c r="N353" i="1"/>
  <c r="N354" i="1"/>
  <c r="P354" i="1" s="1"/>
  <c r="N355" i="1"/>
  <c r="P355" i="1" s="1"/>
  <c r="N356" i="1"/>
  <c r="N357" i="1"/>
  <c r="N358" i="1"/>
  <c r="P358" i="1" s="1"/>
  <c r="N359" i="1"/>
  <c r="N360" i="1"/>
  <c r="N361" i="1"/>
  <c r="N362" i="1"/>
  <c r="P362" i="1" s="1"/>
  <c r="N363" i="1"/>
  <c r="P363" i="1" s="1"/>
  <c r="N364" i="1"/>
  <c r="N365" i="1"/>
  <c r="N366" i="1"/>
  <c r="P366" i="1" s="1"/>
  <c r="N367" i="1"/>
  <c r="P367" i="1" s="1"/>
  <c r="N368" i="1"/>
  <c r="N369" i="1"/>
  <c r="N370" i="1"/>
  <c r="P370" i="1" s="1"/>
  <c r="N371" i="1"/>
  <c r="P371" i="1" s="1"/>
  <c r="N372" i="1"/>
  <c r="N373" i="1"/>
  <c r="N374" i="1"/>
  <c r="N375" i="1"/>
  <c r="N376" i="1"/>
  <c r="N377" i="1"/>
  <c r="N378" i="1"/>
  <c r="P378" i="1" s="1"/>
  <c r="N379" i="1"/>
  <c r="P379" i="1" s="1"/>
  <c r="N380" i="1"/>
  <c r="N381" i="1"/>
  <c r="N382" i="1"/>
  <c r="P382" i="1" s="1"/>
  <c r="N383" i="1"/>
  <c r="N384" i="1"/>
  <c r="N385" i="1"/>
  <c r="N386" i="1"/>
  <c r="P386" i="1" s="1"/>
  <c r="N387" i="1"/>
  <c r="N388" i="1"/>
  <c r="N389" i="1"/>
  <c r="N390" i="1"/>
  <c r="P390" i="1" s="1"/>
  <c r="N391" i="1"/>
  <c r="N392" i="1"/>
  <c r="N393" i="1"/>
  <c r="N394" i="1"/>
  <c r="P394" i="1" s="1"/>
  <c r="N395" i="1"/>
  <c r="N396" i="1"/>
  <c r="N397" i="1"/>
  <c r="N398" i="1"/>
  <c r="P398" i="1" s="1"/>
  <c r="N399" i="1"/>
  <c r="N400" i="1"/>
  <c r="N401" i="1"/>
  <c r="N402" i="1"/>
  <c r="P402" i="1" s="1"/>
  <c r="P401" i="1" l="1"/>
  <c r="P397" i="1"/>
  <c r="P393" i="1"/>
  <c r="P389" i="1"/>
  <c r="P385" i="1"/>
  <c r="P381" i="1"/>
  <c r="P377" i="1"/>
  <c r="P373" i="1"/>
  <c r="P369" i="1"/>
  <c r="P365" i="1"/>
  <c r="P361" i="1"/>
  <c r="P357" i="1"/>
  <c r="P353" i="1"/>
  <c r="P349" i="1"/>
  <c r="P345" i="1"/>
  <c r="P341" i="1"/>
  <c r="P337" i="1"/>
  <c r="P333" i="1"/>
  <c r="P329" i="1"/>
  <c r="P325" i="1"/>
  <c r="P321" i="1"/>
  <c r="P317" i="1"/>
  <c r="P313" i="1"/>
  <c r="P309" i="1"/>
  <c r="P305" i="1"/>
  <c r="P301" i="1"/>
  <c r="P297" i="1"/>
  <c r="P293" i="1"/>
  <c r="P289" i="1"/>
  <c r="P285" i="1"/>
  <c r="P281" i="1"/>
  <c r="P277" i="1"/>
  <c r="P273" i="1"/>
  <c r="P269" i="1"/>
  <c r="P265" i="1"/>
  <c r="P261" i="1"/>
  <c r="P257" i="1"/>
  <c r="P253" i="1"/>
  <c r="P249" i="1"/>
  <c r="P245" i="1"/>
  <c r="P241" i="1"/>
  <c r="P237" i="1"/>
  <c r="P233" i="1"/>
  <c r="P229" i="1"/>
  <c r="P225" i="1"/>
  <c r="P221" i="1"/>
  <c r="P217" i="1"/>
  <c r="P213" i="1"/>
  <c r="P209" i="1"/>
  <c r="P205" i="1"/>
  <c r="P201" i="1"/>
  <c r="P197" i="1"/>
  <c r="P193" i="1"/>
  <c r="P189" i="1"/>
  <c r="P185" i="1"/>
  <c r="P181" i="1"/>
  <c r="P177" i="1"/>
  <c r="P173" i="1"/>
  <c r="P169" i="1"/>
  <c r="P165" i="1"/>
  <c r="P161" i="1"/>
  <c r="P157" i="1"/>
  <c r="P153" i="1"/>
  <c r="P149" i="1"/>
  <c r="P145" i="1"/>
  <c r="P141" i="1"/>
  <c r="P137" i="1"/>
  <c r="P133" i="1"/>
  <c r="P129" i="1"/>
  <c r="P125" i="1"/>
  <c r="P121" i="1"/>
  <c r="P117" i="1"/>
  <c r="P113" i="1"/>
  <c r="P109" i="1"/>
  <c r="P105" i="1"/>
  <c r="P101" i="1"/>
  <c r="P97" i="1"/>
  <c r="P93" i="1"/>
  <c r="P89" i="1"/>
  <c r="P85" i="1"/>
  <c r="P81" i="1"/>
  <c r="P77" i="1"/>
  <c r="P73" i="1"/>
  <c r="P69" i="1"/>
  <c r="P65" i="1"/>
  <c r="P61" i="1"/>
  <c r="P57" i="1"/>
  <c r="P53" i="1"/>
  <c r="P49" i="1"/>
  <c r="P45" i="1"/>
  <c r="P41" i="1"/>
  <c r="P37" i="1"/>
  <c r="P33" i="1"/>
  <c r="P29" i="1"/>
  <c r="P25" i="1"/>
  <c r="P21" i="1"/>
  <c r="P17" i="1"/>
  <c r="P13" i="1"/>
  <c r="P294" i="1"/>
  <c r="P399" i="1"/>
  <c r="P395" i="1"/>
  <c r="P391" i="1"/>
  <c r="P387" i="1"/>
  <c r="P383" i="1"/>
  <c r="P375" i="1"/>
  <c r="P374" i="1"/>
  <c r="P359" i="1"/>
  <c r="P347" i="1"/>
  <c r="P343" i="1"/>
  <c r="P327" i="1"/>
  <c r="P320" i="1"/>
  <c r="P316" i="1"/>
  <c r="P312" i="1"/>
  <c r="P308" i="1"/>
  <c r="P342" i="1"/>
  <c r="P338" i="1"/>
  <c r="P334" i="1"/>
  <c r="P330" i="1"/>
  <c r="P322" i="1"/>
  <c r="P318" i="1"/>
  <c r="P314" i="1"/>
  <c r="P310" i="1"/>
  <c r="P400" i="1"/>
  <c r="P396" i="1"/>
  <c r="P392" i="1"/>
  <c r="P388" i="1"/>
  <c r="P384" i="1"/>
  <c r="P380" i="1"/>
  <c r="P376" i="1"/>
  <c r="P372" i="1"/>
  <c r="P368" i="1"/>
  <c r="P364" i="1"/>
  <c r="P360" i="1"/>
  <c r="P356" i="1"/>
  <c r="P352" i="1"/>
  <c r="P348" i="1"/>
  <c r="P344" i="1"/>
  <c r="P340" i="1"/>
  <c r="P336" i="1"/>
  <c r="P332" i="1"/>
  <c r="P328" i="1"/>
  <c r="P324" i="1"/>
  <c r="P326" i="1"/>
  <c r="P323" i="1"/>
  <c r="P319" i="1"/>
  <c r="P315" i="1"/>
  <c r="P311" i="1"/>
  <c r="P307" i="1"/>
  <c r="N9" i="1"/>
  <c r="O9" i="1" l="1"/>
  <c r="P9" i="1" l="1"/>
</calcChain>
</file>

<file path=xl/sharedStrings.xml><?xml version="1.0" encoding="utf-8"?>
<sst xmlns="http://schemas.openxmlformats.org/spreadsheetml/2006/main" count="2499" uniqueCount="870">
  <si>
    <t>STT</t>
  </si>
  <si>
    <t>Mã hồ sơ</t>
  </si>
  <si>
    <t>Tên tổ chức, cá nhân</t>
  </si>
  <si>
    <t>Địa chỉ</t>
  </si>
  <si>
    <t>Tên hàng hóa</t>
  </si>
  <si>
    <t>Đơn vị tính</t>
  </si>
  <si>
    <t>Số lượng/ khối lượng</t>
  </si>
  <si>
    <t>Số lô</t>
  </si>
  <si>
    <t xml:space="preserve">     UBND THÀNH PHỐ HÀ NỘI</t>
  </si>
  <si>
    <t>SỞ KHOA HỌC VÀ CÔNG NGHỆ</t>
  </si>
  <si>
    <t xml:space="preserve">CƠ SỞ DỮ LIỆU </t>
  </si>
  <si>
    <t>H26.7-240506-0007</t>
  </si>
  <si>
    <t>H26.7-</t>
  </si>
  <si>
    <t>Mã 1 cửa</t>
  </si>
  <si>
    <t>Cố định</t>
  </si>
  <si>
    <t xml:space="preserve"> Mã Hồ sơ</t>
  </si>
  <si>
    <t>2 dữ liệu bên trái</t>
  </si>
  <si>
    <t>4 dữ liệu bên phải</t>
  </si>
  <si>
    <t>Các tổ chức, cá nhân đăng ký và miễn giảm kiểm tra Nhà nước về chất lượng sản phẩm, hàng hóa nhóm 2 nhập khẩu</t>
  </si>
  <si>
    <t xml:space="preserve">Công ty cổ phần Tập đoàn Sunhouse 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</si>
  <si>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</si>
  <si>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</si>
  <si>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</si>
  <si>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sản xuất phụ tùng Yamaha Motor Việt Nam</t>
  </si>
  <si>
    <t>Lô G1-G2, KCN Thăng Long, xã Võng La, huyện Đông Anh, Hà Nội</t>
  </si>
  <si>
    <t>Công ty TNHH Thương mại và Dịch vụ tổng hợp Vi Thiện Nhân</t>
  </si>
  <si>
    <t>Số 8 Mạc Thị Bưởi, phường Vĩnh Tuy, quận Hai Bà Trưng, Hà Nội</t>
  </si>
  <si>
    <t>Công ty cổ phần Casper SE</t>
  </si>
  <si>
    <t>Số 40, ngã tư Sơn Đồng, xã Sơn Đồng, huyện Hoài Đức, Hà Nội</t>
  </si>
  <si>
    <t>Công ty TNHH Volex Việt Nam</t>
  </si>
  <si>
    <t>Lô D-5B, KCN Thăng Long, xã Võng La, Đông Anh, Hà Nội</t>
  </si>
  <si>
    <t>Công ty Cổ phần Quốc tế Sao Việt</t>
  </si>
  <si>
    <t>Cụm công nghiệp Hà Bình Phương, xã Hà Hồi, huyện Thường Tín, Hà Nội</t>
  </si>
  <si>
    <t>Công ty TNHH Panasonic Appliances Việt Nam</t>
  </si>
  <si>
    <t>Lô B-6, KCN Thăng Long, xã Võng La, huyện Đông Anh, Hà Nội</t>
  </si>
  <si>
    <t xml:space="preserve">Công ty TNHH Hanoi Steel Center </t>
  </si>
  <si>
    <t>Lô M5B KCN Thăng Long, Võng La, Đông Anh, Hà Nội</t>
  </si>
  <si>
    <t>Công ty TNHH HANWA SMC Steel Service Hà Nội</t>
  </si>
  <si>
    <t>KCN Quang Minh, thị trấn Quang Minh, huyện Mê Linh, Hà Nội</t>
  </si>
  <si>
    <t>Công ty TNHH Hitachi Astemo Hà Nội</t>
  </si>
  <si>
    <t>Lô M-6, KCN Thăng Long, Xã Võng La, huyện Đông Anh, Hà Nội</t>
  </si>
  <si>
    <t>Công ty TNHH Công nghiệp Credit Up Việt Nam</t>
  </si>
  <si>
    <t>Lô 45A, KCN Nộ Bài, xã Quang Tiến, huyện Sóc Sơn,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</si>
  <si>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</si>
  <si>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</si>
  <si>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</si>
  <si>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</si>
  <si>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</si>
  <si>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</si>
  <si>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Lô J1-J2 KCN Thăng Long, xã Kim Chung, huyện Đông Anh, Hà Nội</t>
  </si>
  <si>
    <t>Tầng 24 khối B Tòa nhà Sông Đà, đường Phạm Hùng, phường Mỹ Đình 1, quận Nam Từ Liêm, Hà Nội</t>
  </si>
  <si>
    <t>Dây điện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</si>
  <si>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</si>
  <si>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</si>
  <si>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</si>
  <si>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</si>
  <si>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</si>
  <si>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</si>
  <si>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</si>
  <si>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</si>
  <si>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</si>
  <si>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</si>
  <si>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</si>
  <si>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</si>
  <si>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</si>
  <si>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Đèn led</t>
  </si>
  <si>
    <t>bộ</t>
  </si>
  <si>
    <t>chiếc</t>
  </si>
  <si>
    <t>kg</t>
  </si>
  <si>
    <t>tấn</t>
  </si>
  <si>
    <t>km</t>
  </si>
  <si>
    <t>Bộ</t>
  </si>
  <si>
    <t>Máy điều hòa không khí</t>
  </si>
  <si>
    <t>Công ty cổ phần EU Expert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</si>
  <si>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</si>
  <si>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</si>
  <si>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</si>
  <si>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</si>
  <si>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Đèn Led</t>
  </si>
  <si>
    <t>m</t>
  </si>
  <si>
    <t>Đèn LED</t>
  </si>
  <si>
    <t>Chiếc</t>
  </si>
  <si>
    <t>Công ty Cổ phần Bóng đèn phích nước Rạng Đông</t>
  </si>
  <si>
    <t>Số 87-89 phố Hạ Đình, phường Thanh Xuân Trung, quận Thanh Xuân, Hà Nội</t>
  </si>
  <si>
    <t>Công ty Cổ phần Quốc tế SMART CHOICE</t>
  </si>
  <si>
    <t>Công ty TNHH POMO Quốc tế</t>
  </si>
  <si>
    <t>10-TTA, khu nhà ở 319 Bồ Đề, tổ 10, phường Bồ Đề, quận Long Biên, Hà Nội</t>
  </si>
  <si>
    <t>Công ty TNHH Việt Nam Leakless</t>
  </si>
  <si>
    <t>Công ty TNHH Makita Việt Nam</t>
  </si>
  <si>
    <t>Kho 4-5-6, Block 16, Đường số 3, KCN VSIP II, phường Hòa Phú, TP THủ Dầu 1, tỉnh Bình Dương</t>
  </si>
  <si>
    <t>Lò vi sóng</t>
  </si>
  <si>
    <t>Tầng 2, tòa nhà Detech, số 8 Tôn Thất Thuyết, phường Mỹ Đình 2, quận Nam Từ Liêm, Hà Nội</t>
  </si>
  <si>
    <t>Ống thép không gỉ</t>
  </si>
  <si>
    <t>Nồi lẩu điện</t>
  </si>
  <si>
    <t>cái</t>
  </si>
  <si>
    <t>Thép ống hợp kim</t>
  </si>
  <si>
    <t>Công ty TNHH lò xo Yu Tien Việt Nam</t>
  </si>
  <si>
    <t>Dây thép không hợp kim</t>
  </si>
  <si>
    <t>Công ty TNHH thương mại máy tính Thiên khánh</t>
  </si>
  <si>
    <t>Công ty TNHH tư vấn và xây lắp điện MAXWELL</t>
  </si>
  <si>
    <t>14-TM6-6, The Manor Central Park Nguyễn Xiển, xã Thanh Liệt, huyện Thanh Trì, Hà Nội</t>
  </si>
  <si>
    <t>Bếp đôi điện từ</t>
  </si>
  <si>
    <t>Công ty TNHH senshu electric Việt Nam</t>
  </si>
  <si>
    <t>Công ty TNHH HAFELE Việt Nam</t>
  </si>
  <si>
    <t>Máy pha cà phê</t>
  </si>
  <si>
    <t>thép cuộn không hợp kim</t>
  </si>
  <si>
    <t>Thép cuộn hợp kim</t>
  </si>
  <si>
    <t>Máy ép chậm</t>
  </si>
  <si>
    <t>Thép hợp kim dạng thanh tròn</t>
  </si>
  <si>
    <t>Bình thủy điện</t>
  </si>
  <si>
    <t>Tấn</t>
  </si>
  <si>
    <t>Công ty cổ phần điện tử Benny Việt nam</t>
  </si>
  <si>
    <t>Số 12 ngõ 26 Xuân Diệu, phường Quảng An, quận Tây Hồ, Hà Nội</t>
  </si>
  <si>
    <t>Công ty Cổ phần ADLUX Việt Nam</t>
  </si>
  <si>
    <t>Bàn là điện</t>
  </si>
  <si>
    <t>Quạt điện</t>
  </si>
  <si>
    <t>Quạt trần</t>
  </si>
  <si>
    <t>Máy xay thịt</t>
  </si>
  <si>
    <t>Máy vắt cam</t>
  </si>
  <si>
    <t>Bóng đèn LED</t>
  </si>
  <si>
    <t>Nồi nấu chậm</t>
  </si>
  <si>
    <t xml:space="preserve">Công ty TNHH SUNGBO ENGINEERING Việt Nam </t>
  </si>
  <si>
    <t>Tầng 15, khối B, tòa nhà Sông Đà, đường Phạm Hùng, Mỹ Đình 1, Nam Từ Liêm, Hà Nội</t>
  </si>
  <si>
    <t>Số 26, ngách 638/46 đường Ngô Gia Tự, phường Đức Giang, quận Long Biên, Hà Nội</t>
  </si>
  <si>
    <t>Lô 29A, KCN Quang Minh, thị trấn Quang Minh, huyện Mê Linh, Hà Nội</t>
  </si>
  <si>
    <t>Công ty TNHH Công nghệ SEEBEST Việt Nam</t>
  </si>
  <si>
    <t>Công ty TNHH Hamagasu Việt Nam</t>
  </si>
  <si>
    <t>Công ty Cổ phần SIMIGO</t>
  </si>
  <si>
    <t xml:space="preserve">Dây cáp điện </t>
  </si>
  <si>
    <t>Máy ép hoa quả</t>
  </si>
  <si>
    <t>Máy ép trái cây</t>
  </si>
  <si>
    <t>Công ty cổ phần Bao bì kim loại Việt Nam</t>
  </si>
  <si>
    <t>Số 10, ngõ 2 Trần Quý Kiên, phường Dịch Vọng, quận Cầu Giấy, Hà Nội</t>
  </si>
  <si>
    <t>Công ty TNHH Kỹ thuật Ktech Việt Nam</t>
  </si>
  <si>
    <t>Que thép hợp kim</t>
  </si>
  <si>
    <t>Nồi áp suất</t>
  </si>
  <si>
    <t>Số 4 đường Hoa Bằng Lăng, KĐT Long Việt, Huyện Mê linh Hà nội</t>
  </si>
  <si>
    <t>Thép tấm</t>
  </si>
  <si>
    <t>Máy làm nóng lạnh nước uống</t>
  </si>
  <si>
    <t>Công ty TNHH Kỹ thuật Kim loại LiHai</t>
  </si>
  <si>
    <t>Lô E38, KCN Quang Minh, Thị trấn Mê Linh, huyện Mê Linh, Hà Nội</t>
  </si>
  <si>
    <t>Thép HK, dạng thanh</t>
  </si>
  <si>
    <t>Bếp nướng điện</t>
  </si>
  <si>
    <t>Công ty TNHH Kumisai Việt Nam</t>
  </si>
  <si>
    <t>Nhà 14A, ngõ 3/10 đường Liên Cơ, phường Cầu Diễn, quận Nam Từ Liêm, Hà Nội</t>
  </si>
  <si>
    <t>Kg</t>
  </si>
  <si>
    <t>mét</t>
  </si>
  <si>
    <t>Công ty TNHH Điều hoà không khí Carrier Việt Nam</t>
  </si>
  <si>
    <t>106 Nguyễn Văn Trỗi, phường 8, quận Phú Nhuận, TP HCM</t>
  </si>
  <si>
    <t>Công ty cổ phần dụng cụ Cơ khí xuất khẩu</t>
  </si>
  <si>
    <t>Lô 15A, KCN Quang Minh, thị trấn Quang Minh, huyện Mê Linh, Hà Nội</t>
  </si>
  <si>
    <t>quạt trần</t>
  </si>
  <si>
    <t>Công ty TNHH Daiichi Kinzoku Việt Nam</t>
  </si>
  <si>
    <t>Lô 29B, KCN Quang Minh, thị trấn Quang Minh, huyện Mê Linh, Hà Nội</t>
  </si>
  <si>
    <t>Lô 82, KCN Nội Bài, xã Mai Đình, huyện Dóc Sơn, Hà Nội</t>
  </si>
  <si>
    <t>thép không gỉ</t>
  </si>
  <si>
    <t>Công ty TNHH Điện tử ASTI Hà Nội</t>
  </si>
  <si>
    <t>Lô 37, KCN Quang Minh, thị trấn Quang Minh, huyện Mê Linh, Hà Nội</t>
  </si>
  <si>
    <t>Ấm đun nước</t>
  </si>
  <si>
    <t>thép cuộn hợp kim</t>
  </si>
  <si>
    <t>Thép tấm không hợp kim</t>
  </si>
  <si>
    <t>thép tấm không gỉ</t>
  </si>
  <si>
    <t>Công ty cổ phần công nghệ Hợp Long</t>
  </si>
  <si>
    <t>Bếp điện từ đơn</t>
  </si>
  <si>
    <t>Công ty TNHH Coway Vina</t>
  </si>
  <si>
    <t>B2-3/N04, số 17/137 Việt Hưng, quận Long Biên, Hà Nội</t>
  </si>
  <si>
    <t>Máy lọc nước có chức năng làm nóng lạnh</t>
  </si>
  <si>
    <t>Công ty TNHH Công nghệ MITAC (Việt Nam)</t>
  </si>
  <si>
    <t>Bếp hồng ngoại</t>
  </si>
  <si>
    <t>Quạt đứng</t>
  </si>
  <si>
    <t>Dây điện bọc nhựa</t>
  </si>
  <si>
    <t>Công ty cổ phần Dụng cụ cơ khí xuất khẩu</t>
  </si>
  <si>
    <t>Công ty Cổ phần Teko Việt Nam</t>
  </si>
  <si>
    <t>Nhà 21, ngách 183/22 Hoàng Văn Thái, phường Khương Trung, quận Thanh Xuân, Hà Nội</t>
  </si>
  <si>
    <t>Công ty cổ phần tập đoàn Sơn Hà</t>
  </si>
  <si>
    <t>Số nhà 12A, khu tập thể Bộ tư lệnh đặc công, xã Vĩnh Quỳnh, huyện Thanh Trì, Hà Nội</t>
  </si>
  <si>
    <t xml:space="preserve">Quạt trần </t>
  </si>
  <si>
    <t>Lô 38E, KCN Quang Minh, thị trấn Mê Linh, huyện Mê Linh, Hà Nội</t>
  </si>
  <si>
    <t>Công ty Cổ phần xuất nhập khẩu thiết bị Modern Living</t>
  </si>
  <si>
    <t>Công ty TNHH Moldpia</t>
  </si>
  <si>
    <t>Công ty TNHH Tâm Hợp</t>
  </si>
  <si>
    <t xml:space="preserve"> chiếc</t>
  </si>
  <si>
    <t>Ấm đun nước dùng điện</t>
  </si>
  <si>
    <t>(Từ 01/7/2025 đến 31/7/2025)</t>
  </si>
  <si>
    <t>0107.01</t>
  </si>
  <si>
    <t>0107.02</t>
  </si>
  <si>
    <t>0107.03</t>
  </si>
  <si>
    <t>0107.04</t>
  </si>
  <si>
    <t>0107.05</t>
  </si>
  <si>
    <t>0107.06</t>
  </si>
  <si>
    <t>0107.07</t>
  </si>
  <si>
    <t>0107.08</t>
  </si>
  <si>
    <t>0107.09</t>
  </si>
  <si>
    <t>0107.10</t>
  </si>
  <si>
    <t>0107.11</t>
  </si>
  <si>
    <t>0107.12</t>
  </si>
  <si>
    <t>0107.13</t>
  </si>
  <si>
    <t>0107.14</t>
  </si>
  <si>
    <t>0107.15</t>
  </si>
  <si>
    <t>0107.16</t>
  </si>
  <si>
    <t>0107.17</t>
  </si>
  <si>
    <t>0107.18</t>
  </si>
  <si>
    <t>0207.01</t>
  </si>
  <si>
    <t>0207.03</t>
  </si>
  <si>
    <t>0207.04</t>
  </si>
  <si>
    <t>0207.05</t>
  </si>
  <si>
    <t>0207.06</t>
  </si>
  <si>
    <t>0207.07</t>
  </si>
  <si>
    <t>0207.08</t>
  </si>
  <si>
    <t>0207.09</t>
  </si>
  <si>
    <t>0207.10</t>
  </si>
  <si>
    <t>0207.11</t>
  </si>
  <si>
    <t>0207.12</t>
  </si>
  <si>
    <t>0207.13</t>
  </si>
  <si>
    <t>0207.14</t>
  </si>
  <si>
    <t>0207.16</t>
  </si>
  <si>
    <t>0207.17</t>
  </si>
  <si>
    <t>0207.18</t>
  </si>
  <si>
    <t>0207.19</t>
  </si>
  <si>
    <t>0207.20</t>
  </si>
  <si>
    <t>0207.21</t>
  </si>
  <si>
    <t>0207.22</t>
  </si>
  <si>
    <t>0207.23</t>
  </si>
  <si>
    <t>0207.24</t>
  </si>
  <si>
    <t>0207.25</t>
  </si>
  <si>
    <t>0207.26</t>
  </si>
  <si>
    <t>0207.27</t>
  </si>
  <si>
    <t>0207.28</t>
  </si>
  <si>
    <t>0307.01</t>
  </si>
  <si>
    <t>0307.02</t>
  </si>
  <si>
    <t>0307.03</t>
  </si>
  <si>
    <t>0307.04</t>
  </si>
  <si>
    <t>0307.06</t>
  </si>
  <si>
    <t>0307.07</t>
  </si>
  <si>
    <t>0307.08</t>
  </si>
  <si>
    <t>0307.09</t>
  </si>
  <si>
    <t>0307.10</t>
  </si>
  <si>
    <t>0307.11</t>
  </si>
  <si>
    <t>0307.12</t>
  </si>
  <si>
    <t>0307.13</t>
  </si>
  <si>
    <t>0307.14</t>
  </si>
  <si>
    <t>0307.15</t>
  </si>
  <si>
    <t>0713.02</t>
  </si>
  <si>
    <t>0713.01</t>
  </si>
  <si>
    <t>0711.07</t>
  </si>
  <si>
    <t>0714.02</t>
  </si>
  <si>
    <t>0714.07</t>
  </si>
  <si>
    <t>0714.01</t>
  </si>
  <si>
    <t>0714.04</t>
  </si>
  <si>
    <t>0714.05</t>
  </si>
  <si>
    <t>0714.06</t>
  </si>
  <si>
    <t>0714.03</t>
  </si>
  <si>
    <t>0714.09</t>
  </si>
  <si>
    <t>0714.12</t>
  </si>
  <si>
    <t>0714.13</t>
  </si>
  <si>
    <t>0714.14</t>
  </si>
  <si>
    <t>0714.19</t>
  </si>
  <si>
    <t>0714.20</t>
  </si>
  <si>
    <t>0714.21</t>
  </si>
  <si>
    <t>0714.22</t>
  </si>
  <si>
    <t>0714.16</t>
  </si>
  <si>
    <t>0714.11</t>
  </si>
  <si>
    <t>0715.2</t>
  </si>
  <si>
    <t>0715.03</t>
  </si>
  <si>
    <t>0715.04</t>
  </si>
  <si>
    <t>0715.05</t>
  </si>
  <si>
    <t>0715.08</t>
  </si>
  <si>
    <t>0715.06</t>
  </si>
  <si>
    <t>0714.17</t>
  </si>
  <si>
    <t>0714.18</t>
  </si>
  <si>
    <t>0714.08</t>
  </si>
  <si>
    <t>0714.10</t>
  </si>
  <si>
    <t>0715.09</t>
  </si>
  <si>
    <t>0715.10</t>
  </si>
  <si>
    <t>0715.11</t>
  </si>
  <si>
    <t>0715.12</t>
  </si>
  <si>
    <t>0715.13</t>
  </si>
  <si>
    <t>0715.14</t>
  </si>
  <si>
    <t>0715.15</t>
  </si>
  <si>
    <t>0715.07</t>
  </si>
  <si>
    <t>0715.16</t>
  </si>
  <si>
    <t>0715.21</t>
  </si>
  <si>
    <t>0715.22</t>
  </si>
  <si>
    <t>0716.01</t>
  </si>
  <si>
    <t>0716.02</t>
  </si>
  <si>
    <t>0716.03</t>
  </si>
  <si>
    <t>0715.20</t>
  </si>
  <si>
    <t>0716.04</t>
  </si>
  <si>
    <t>0715.19</t>
  </si>
  <si>
    <t>0715.17</t>
  </si>
  <si>
    <t>0715.18</t>
  </si>
  <si>
    <t>0716.05</t>
  </si>
  <si>
    <t>0716.8</t>
  </si>
  <si>
    <t>0716.09</t>
  </si>
  <si>
    <t>0716.12</t>
  </si>
  <si>
    <t>0716.17</t>
  </si>
  <si>
    <t>0716.18</t>
  </si>
  <si>
    <t>0716.19</t>
  </si>
  <si>
    <t>0716.14</t>
  </si>
  <si>
    <t>0717.08</t>
  </si>
  <si>
    <t>0717.11</t>
  </si>
  <si>
    <t>0716.10</t>
  </si>
  <si>
    <t>0716.11</t>
  </si>
  <si>
    <t>0717.10</t>
  </si>
  <si>
    <t>0717.16</t>
  </si>
  <si>
    <t>0717.14</t>
  </si>
  <si>
    <t>0717.01</t>
  </si>
  <si>
    <t>0717.02</t>
  </si>
  <si>
    <t>0717.04</t>
  </si>
  <si>
    <t>1707.16</t>
  </si>
  <si>
    <t>0717.17</t>
  </si>
  <si>
    <t>0718.01</t>
  </si>
  <si>
    <t>0718.03</t>
  </si>
  <si>
    <t>0717.15</t>
  </si>
  <si>
    <t>0718.06</t>
  </si>
  <si>
    <t>0718.05</t>
  </si>
  <si>
    <t>0718.13</t>
  </si>
  <si>
    <t>0718.02</t>
  </si>
  <si>
    <t>0718.04</t>
  </si>
  <si>
    <t>0718.10</t>
  </si>
  <si>
    <t>0718.14</t>
  </si>
  <si>
    <t>0720.01</t>
  </si>
  <si>
    <t>0718.07</t>
  </si>
  <si>
    <t>0718.08</t>
  </si>
  <si>
    <t>0718.09</t>
  </si>
  <si>
    <t>0718.12</t>
  </si>
  <si>
    <t>0721.02</t>
  </si>
  <si>
    <t>0721.03</t>
  </si>
  <si>
    <t>0721.05</t>
  </si>
  <si>
    <t>0721.09</t>
  </si>
  <si>
    <t>0721.04</t>
  </si>
  <si>
    <t>0721.10</t>
  </si>
  <si>
    <t>0721.11</t>
  </si>
  <si>
    <t>0721.15</t>
  </si>
  <si>
    <t>0721.16</t>
  </si>
  <si>
    <t>0721.17</t>
  </si>
  <si>
    <t>0721.18</t>
  </si>
  <si>
    <t>0721.07</t>
  </si>
  <si>
    <t>0721.12</t>
  </si>
  <si>
    <t>0721.14</t>
  </si>
  <si>
    <t>0722.01</t>
  </si>
  <si>
    <t>0722.02</t>
  </si>
  <si>
    <t>0722.08</t>
  </si>
  <si>
    <t>0722.07</t>
  </si>
  <si>
    <t>0722-0010</t>
  </si>
  <si>
    <t>0722-0017</t>
  </si>
  <si>
    <t>0722-0018</t>
  </si>
  <si>
    <t>0722-0011</t>
  </si>
  <si>
    <t>0722-0012</t>
  </si>
  <si>
    <t>0722-0013</t>
  </si>
  <si>
    <t>0722-0014</t>
  </si>
  <si>
    <t>0722-0015</t>
  </si>
  <si>
    <t>0723-0001</t>
  </si>
  <si>
    <t>0722-0003</t>
  </si>
  <si>
    <t>0722-0004</t>
  </si>
  <si>
    <t>0722-0005</t>
  </si>
  <si>
    <t>0722-0006</t>
  </si>
  <si>
    <t>0723-0005</t>
  </si>
  <si>
    <t>0722-0019</t>
  </si>
  <si>
    <t>0723-0010</t>
  </si>
  <si>
    <t>0721-0001</t>
  </si>
  <si>
    <t>0721-0014</t>
  </si>
  <si>
    <t>0723.11</t>
  </si>
  <si>
    <t>0723.13</t>
  </si>
  <si>
    <t>0723.15</t>
  </si>
  <si>
    <t>0723.16</t>
  </si>
  <si>
    <t>0723.17</t>
  </si>
  <si>
    <t>0723.18</t>
  </si>
  <si>
    <t>0723.19</t>
  </si>
  <si>
    <t>0724.02</t>
  </si>
  <si>
    <t>0724.03</t>
  </si>
  <si>
    <t>0724.05</t>
  </si>
  <si>
    <t>0724.06</t>
  </si>
  <si>
    <t>0724.01</t>
  </si>
  <si>
    <t>0724.04</t>
  </si>
  <si>
    <t>0723.12</t>
  </si>
  <si>
    <t>0724.10</t>
  </si>
  <si>
    <t>0724.11</t>
  </si>
  <si>
    <t>0724.12</t>
  </si>
  <si>
    <t>0724.13</t>
  </si>
  <si>
    <t>724.14</t>
  </si>
  <si>
    <t>0724.15</t>
  </si>
  <si>
    <t>0725.01</t>
  </si>
  <si>
    <t>0724.16</t>
  </si>
  <si>
    <t>0724.17</t>
  </si>
  <si>
    <t>0725.21</t>
  </si>
  <si>
    <t>0725.27</t>
  </si>
  <si>
    <t>0725.28</t>
  </si>
  <si>
    <t>0725.16</t>
  </si>
  <si>
    <t>0725.02</t>
  </si>
  <si>
    <t>0727.02</t>
  </si>
  <si>
    <t>0727.03</t>
  </si>
  <si>
    <t>0727.04</t>
  </si>
  <si>
    <t>0727.05</t>
  </si>
  <si>
    <t>0727.06</t>
  </si>
  <si>
    <t>0727.07</t>
  </si>
  <si>
    <t>0727.08</t>
  </si>
  <si>
    <t>0727.09</t>
  </si>
  <si>
    <t>0727.10</t>
  </si>
  <si>
    <t>0727.11</t>
  </si>
  <si>
    <t>0727.12</t>
  </si>
  <si>
    <t>0725.57</t>
  </si>
  <si>
    <t>0726.08</t>
  </si>
  <si>
    <t>0728.06</t>
  </si>
  <si>
    <t>0728.02</t>
  </si>
  <si>
    <t>0728.04</t>
  </si>
  <si>
    <t>0728.05</t>
  </si>
  <si>
    <t>0728.11</t>
  </si>
  <si>
    <t>0728.10</t>
  </si>
  <si>
    <t>0724.07</t>
  </si>
  <si>
    <t>0724.08</t>
  </si>
  <si>
    <t>0728.12</t>
  </si>
  <si>
    <t>0728.08</t>
  </si>
  <si>
    <t>0728.03</t>
  </si>
  <si>
    <t>0728.09</t>
  </si>
  <si>
    <t>0728.13</t>
  </si>
  <si>
    <t>0729.03</t>
  </si>
  <si>
    <t>0729.04</t>
  </si>
  <si>
    <t>0729.01</t>
  </si>
  <si>
    <t>0729.02</t>
  </si>
  <si>
    <t>0728.16</t>
  </si>
  <si>
    <t>0725.50</t>
  </si>
  <si>
    <t>0725.52</t>
  </si>
  <si>
    <t>0725.54</t>
  </si>
  <si>
    <t>0725.55</t>
  </si>
  <si>
    <t>0725.56</t>
  </si>
  <si>
    <t>0729.18</t>
  </si>
  <si>
    <t>0729.06</t>
  </si>
  <si>
    <t>0729.27</t>
  </si>
  <si>
    <t>0729.33</t>
  </si>
  <si>
    <t>0729.28</t>
  </si>
  <si>
    <t>0729.32</t>
  </si>
  <si>
    <t>0729.15</t>
  </si>
  <si>
    <t>0729.43</t>
  </si>
  <si>
    <t>0730.02</t>
  </si>
  <si>
    <t>0730.01</t>
  </si>
  <si>
    <t>0729.25</t>
  </si>
  <si>
    <t>0729.34</t>
  </si>
  <si>
    <t>0729.35</t>
  </si>
  <si>
    <t>0729.37</t>
  </si>
  <si>
    <t>0729.38</t>
  </si>
  <si>
    <t>0729.40</t>
  </si>
  <si>
    <t>0729.41</t>
  </si>
  <si>
    <t>0729.42</t>
  </si>
  <si>
    <t>0729.05</t>
  </si>
  <si>
    <t>0730.06</t>
  </si>
  <si>
    <t>0730.04</t>
  </si>
  <si>
    <t>0730.05</t>
  </si>
  <si>
    <t>0730.10</t>
  </si>
  <si>
    <t>0730.12</t>
  </si>
  <si>
    <t>0730.13</t>
  </si>
  <si>
    <t>0730.11</t>
  </si>
  <si>
    <t>0730.21</t>
  </si>
  <si>
    <t>0730.22</t>
  </si>
  <si>
    <t>0730.23</t>
  </si>
  <si>
    <t>0730.24</t>
  </si>
  <si>
    <t>0730.25</t>
  </si>
  <si>
    <t>0730.26</t>
  </si>
  <si>
    <t>0730.07</t>
  </si>
  <si>
    <t>0731.01</t>
  </si>
  <si>
    <t>0731.03</t>
  </si>
  <si>
    <t>0731.04</t>
  </si>
  <si>
    <t>0731.05</t>
  </si>
  <si>
    <t>0731.06</t>
  </si>
  <si>
    <t>0731.07</t>
  </si>
  <si>
    <t>0731.08</t>
  </si>
  <si>
    <t>0731.09</t>
  </si>
  <si>
    <t>0729.36</t>
  </si>
  <si>
    <t>0731.11</t>
  </si>
  <si>
    <t>0731.12</t>
  </si>
  <si>
    <t>0731.17</t>
  </si>
  <si>
    <t>0731.14</t>
  </si>
  <si>
    <t>0731.15</t>
  </si>
  <si>
    <t>0731.16</t>
  </si>
  <si>
    <t>0731.02</t>
  </si>
  <si>
    <t>0731.19</t>
  </si>
  <si>
    <t>0731.22</t>
  </si>
  <si>
    <t>0731.18</t>
  </si>
  <si>
    <t>0730.09</t>
  </si>
  <si>
    <t>0730.14</t>
  </si>
  <si>
    <t>0730.16</t>
  </si>
  <si>
    <t>0730.15</t>
  </si>
  <si>
    <t>0731.21</t>
  </si>
  <si>
    <t>0731.20</t>
  </si>
  <si>
    <t>0407.01</t>
  </si>
  <si>
    <t>0407.02</t>
  </si>
  <si>
    <t>0407.03</t>
  </si>
  <si>
    <t>0407.04</t>
  </si>
  <si>
    <t>0407.05</t>
  </si>
  <si>
    <t>0407.06</t>
  </si>
  <si>
    <t>0407.07</t>
  </si>
  <si>
    <t>0407.08</t>
  </si>
  <si>
    <t>0407.09</t>
  </si>
  <si>
    <t>0407.10</t>
  </si>
  <si>
    <t>0407.11</t>
  </si>
  <si>
    <t>0407.12</t>
  </si>
  <si>
    <t>0407.13</t>
  </si>
  <si>
    <t>0407.14</t>
  </si>
  <si>
    <t>0407.15</t>
  </si>
  <si>
    <t>0407.16</t>
  </si>
  <si>
    <t>0407.17</t>
  </si>
  <si>
    <t>0407.18</t>
  </si>
  <si>
    <t>0707.01</t>
  </si>
  <si>
    <t>0707.02</t>
  </si>
  <si>
    <t>0707.03</t>
  </si>
  <si>
    <t>0707.04</t>
  </si>
  <si>
    <t>0707.05</t>
  </si>
  <si>
    <t>0707.06</t>
  </si>
  <si>
    <t>0707.07</t>
  </si>
  <si>
    <t>0707.08</t>
  </si>
  <si>
    <t>0707.09</t>
  </si>
  <si>
    <t>0707.11</t>
  </si>
  <si>
    <t>0707.12</t>
  </si>
  <si>
    <t>0707.13</t>
  </si>
  <si>
    <t>0707.14</t>
  </si>
  <si>
    <t>0707.15</t>
  </si>
  <si>
    <t>0707.16</t>
  </si>
  <si>
    <t>0707.17</t>
  </si>
  <si>
    <t>0707.18</t>
  </si>
  <si>
    <t>0707.19</t>
  </si>
  <si>
    <t>0707.20</t>
  </si>
  <si>
    <t>0707.21</t>
  </si>
  <si>
    <t>0807.01</t>
  </si>
  <si>
    <t>0807.02</t>
  </si>
  <si>
    <t>0807.03</t>
  </si>
  <si>
    <t>0807.04</t>
  </si>
  <si>
    <t>0807.05</t>
  </si>
  <si>
    <t>0807.06</t>
  </si>
  <si>
    <t>0807.07</t>
  </si>
  <si>
    <t>0807.08</t>
  </si>
  <si>
    <t>0807.09</t>
  </si>
  <si>
    <t>0807.10</t>
  </si>
  <si>
    <t>0807.11</t>
  </si>
  <si>
    <t>0807.12</t>
  </si>
  <si>
    <t>0807.13</t>
  </si>
  <si>
    <t>0807.14</t>
  </si>
  <si>
    <t>0807.15</t>
  </si>
  <si>
    <t>0807.16</t>
  </si>
  <si>
    <t>0807.17</t>
  </si>
  <si>
    <t>0807.18</t>
  </si>
  <si>
    <t>0807.19</t>
  </si>
  <si>
    <t>0807.20</t>
  </si>
  <si>
    <t>0807.21</t>
  </si>
  <si>
    <t>0807.22</t>
  </si>
  <si>
    <t>0807.23</t>
  </si>
  <si>
    <t>0807.24</t>
  </si>
  <si>
    <t>0807.25</t>
  </si>
  <si>
    <t>0807.26</t>
  </si>
  <si>
    <t>0807.27</t>
  </si>
  <si>
    <t>0907.01</t>
  </si>
  <si>
    <t>0907.02</t>
  </si>
  <si>
    <t>0907.03</t>
  </si>
  <si>
    <t>0907.04</t>
  </si>
  <si>
    <t>0907.07</t>
  </si>
  <si>
    <t>0907.06</t>
  </si>
  <si>
    <t>0907.08</t>
  </si>
  <si>
    <t>0907.09</t>
  </si>
  <si>
    <t>0907.10</t>
  </si>
  <si>
    <t>0907.11</t>
  </si>
  <si>
    <t>0907.12</t>
  </si>
  <si>
    <t>0907.13</t>
  </si>
  <si>
    <t>0907.14</t>
  </si>
  <si>
    <t>0907.15</t>
  </si>
  <si>
    <t>0907.16</t>
  </si>
  <si>
    <t>1007.10</t>
  </si>
  <si>
    <t>1107.10</t>
  </si>
  <si>
    <t>Công ty TNHH SUN-WA Technos Việt nam</t>
  </si>
  <si>
    <t>Tầng 12A, Tháp B, tòa nhà HANDIRESCO, 521 Kim Mã, phường Ngọc Khánh, quận Ba Đình, Hà Nội.</t>
  </si>
  <si>
    <t>Công ty TNHH Shinwoo Industries Vina</t>
  </si>
  <si>
    <t>PA0401, T4 TMDV, tòa nhà Diamond, The Matrix One, phố Lê Quang Đạo, phường Mễ Trì, quận Nam Từ Liêm, tp Hà Nội</t>
  </si>
  <si>
    <t>Công ty TNHH Thương mại toàn cầu Đức Chính</t>
  </si>
  <si>
    <t>Số 36 ngõ 86 phố Hào Nam, phường Ô chợ dừa, quận Đống Đa, Hà Nội</t>
  </si>
  <si>
    <t>Công ty TNHH thiết bị công trình ZQM</t>
  </si>
  <si>
    <t>Công ty TNHH sản xuất thang máy Smartrise Việt Nam</t>
  </si>
  <si>
    <t>Số 8 BT2, ngõ 66 đường Kim Giang, phường Đại Kim, quận Hoàng Mai, Hà Nội</t>
  </si>
  <si>
    <t>Công ty TNHH Thương mại kim loại Diệu Đạt</t>
  </si>
  <si>
    <t>Công ty TNHH Điều hòa không khí Carier Việt Nam</t>
  </si>
  <si>
    <t>1101 tầng 11, tòa nhà Center Point, 106 Nguyễn Văn Trỗi, P8, Q Phú Nhuận, Hồ Chí Minh</t>
  </si>
  <si>
    <t>Công ty TNHH Đầu tư Xuất nhập khẩu IFLIO Việt Nam</t>
  </si>
  <si>
    <t>Số 671 Hoàng Hoa Thám, phường Vĩnh Phúc, quận Ba Đình, Hà Nội</t>
  </si>
  <si>
    <t>Công ty TNHH RHYTHM Việt Nam - Chi nhánh Hà Nội</t>
  </si>
  <si>
    <t>Lô 69A1 và 69A2 KCN Nội Bài, xã Mai Đình, huyện Dóc Sơn, Hà Nội</t>
  </si>
  <si>
    <t>Công ty TNHH Universal Selaras Việt Nam</t>
  </si>
  <si>
    <t>Tầng 9 tòa nhà Lim Tower 3, số 29A Nguyễn Đỉnh CHiểu, Phường Đa Kao, Quận 1, tp HCM</t>
  </si>
  <si>
    <t>Công ty CP Health Care HCT</t>
  </si>
  <si>
    <t>Căn LK1,2 khu nhà ở thấp tầng liền kề, ngõ 124 Vĩnh Tuy, Ph Vĩnh Hưng, Hà Nội</t>
  </si>
  <si>
    <t>Coông ty TNHH Điều hòa không khí Carrie Việt Nam</t>
  </si>
  <si>
    <t>P 1101, tầng 11 tòa nhà Centre Poin, 106 Nguyễn Văn Trỗi, phường 8 quận Phú Nhuận, tp HCM</t>
  </si>
  <si>
    <t>Công ty TNHH Vina Taiyo Spring</t>
  </si>
  <si>
    <t>Lô CN7, KCN THạch Thất, Quốc Oai, xã Phùng Xá, huyện Thạch Thất, Hà Nội</t>
  </si>
  <si>
    <t>Công ty Cổ phần BATECO Việt Nam</t>
  </si>
  <si>
    <t>Tổ 16, phường Lĩnh Nam, quận Hoàng Mai, thành phố Hà Nội</t>
  </si>
  <si>
    <t>Công ty cổ phần HaelthCare HCT</t>
  </si>
  <si>
    <t>Căn L.K.1.2 Khu nhà ở thấp liền kề, ngõ 124 phố Vĩnh Tuy, phường Vĩnh Hưng, TP HN</t>
  </si>
  <si>
    <t>Công ty cổ phần Công nghệ MITAC</t>
  </si>
  <si>
    <r>
      <rPr>
        <sz val="12"/>
        <color rgb="FF000000"/>
        <rFont val="Times New Roman"/>
        <family val="1"/>
      </rPr>
      <t xml:space="preserve">KCN hỗ trợ Nam Hà Nội giai đoạn I, Đại Xuyên, </t>
    </r>
    <r>
      <rPr>
        <u/>
        <sz val="12"/>
        <color rgb="FF1155CC"/>
        <rFont val="Times New Roman"/>
        <family val="1"/>
      </rPr>
      <t>TP.HN</t>
    </r>
  </si>
  <si>
    <t>Công ty TNHH Đức Thuận Phát</t>
  </si>
  <si>
    <t>Số 423 đường Bát Khối, phường Long Biên, quận Long BIên, Hà Nội</t>
  </si>
  <si>
    <t>Công ty THNN Thương mại dịch vụ ALIS</t>
  </si>
  <si>
    <t>Số nhà 2K ngõ 8 Ao sen, phường Mộ Lao, quận Hà Đông, Hà Nội</t>
  </si>
  <si>
    <t>Công ty TNHH K-SPACE</t>
  </si>
  <si>
    <t>Lô TM-03- Dự án Trung tâm thương mại và phụ trợ, Khu đô thị Mỗ Lao, phường Mộ Lao, quận Hà Đông, Hà Nội</t>
  </si>
  <si>
    <t>Lô M5B KCN Thăng Long, xã Thiên Lộc, Hà Nội</t>
  </si>
  <si>
    <t>Công ty TNHH Dịch vụ mua hàng quốc tế BFY</t>
  </si>
  <si>
    <t>Số 66 phố Phan Đình Phùng, phường Quán Thánh, quận Ba Đình, Hà Nội</t>
  </si>
  <si>
    <t>Công ty TNHH An Nhu</t>
  </si>
  <si>
    <t>Số 2 ngõ 33B Phạm Ngũ Lão, phường Phan Chu Trinh, quận Hoàn Kiếm, thành phố Hà Nội</t>
  </si>
  <si>
    <t>Công ty TNHH công nghiệp Broad Bright Sakura Việt Nam</t>
  </si>
  <si>
    <t>Lô 40+41 KCN Nội Bài, xã Sóc Sơn, Hà Nội</t>
  </si>
  <si>
    <t>KCN Quang Minh, xã Quang Minh, Hà Nội</t>
  </si>
  <si>
    <t>Công ty cổ phần Landa Studio</t>
  </si>
  <si>
    <t>Số 75 Cổ Linh, P. Long Biên, Hà Nội</t>
  </si>
  <si>
    <t>Công ty cổ phần Iron Hammer</t>
  </si>
  <si>
    <t>Số 17 ngõ 174 Nguyễn Ngọc Nại, phường Phương Liệt, Hà Nội</t>
  </si>
  <si>
    <t xml:space="preserve">Lô CN02, KCN hỗ trợ Nam Hà Nội giai đoạn I, xã Đại Xuyên, Hà Nội </t>
  </si>
  <si>
    <t>139 đường Nguyễn Thái Học, phường Ba Đình, Hà Nội</t>
  </si>
  <si>
    <t>Cụm công nghiệp Hà Bình Phương, xã Hồng Vân, Hà Nội</t>
  </si>
  <si>
    <t>Công ty TNHH Hệ thống truyền tải và phân phối Toshiba Việt Nam</t>
  </si>
  <si>
    <t>Lô P-1 A, KCN Thăng Long, xã Thiên Lộc, Hà Nội</t>
  </si>
  <si>
    <t>TT01A-6, KĐT Mộ Lao, phường Mộ Lao, Hà Nội</t>
  </si>
  <si>
    <t>70 ngõ 176 Xuân Đỉnh, phường Xuân Đỉnh, Hà Nội</t>
  </si>
  <si>
    <t>Công ty TNHH Thang máy Development and Dash Việt Nam</t>
  </si>
  <si>
    <t>Khu nhà ở 18-4, số 134 đường Thanh Bình, phường Hà Đông, Hà Nội</t>
  </si>
  <si>
    <t>Công ty TNHH D&amp;D Capital</t>
  </si>
  <si>
    <t>Công ty TNHH Thương mại và Dịch vụ Homesick Việt Nam</t>
  </si>
  <si>
    <t>Số 39 ngách 176, ngõ Thống Nhất, đường Bát Khối, phường Long Biên, Tp. Hà Nội.</t>
  </si>
  <si>
    <t>Công ty TNHH CESE2 (Việt Nam)</t>
  </si>
  <si>
    <t>Tầng 23, Tòa nhà Viwaseen, số 48 Tố Hữu, phường Thanh Xuân, Hà Nội</t>
  </si>
  <si>
    <t>Tầng 24 khối B Tòa nhà Sông Đà, đường Phạm Hùng, phường Từ Liêm, Hà Nội</t>
  </si>
  <si>
    <t>Công ty TNHH Tottot Việt Nam</t>
  </si>
  <si>
    <t>106 Tôn Đức Thắng, phường Ô Chợ Dừa, Hà Nội</t>
  </si>
  <si>
    <t>Công ty cổ phần bao bì kim loại Việt Nam</t>
  </si>
  <si>
    <t>Số 10 ngõ 2 Trần Quý Kiên, phường Cầu Giấy, Hà Nội</t>
  </si>
  <si>
    <t>Công ty TNHH kỹ thuật Ktech Việt Nam</t>
  </si>
  <si>
    <t>Lô E6-12, đường 19, KĐT Hà Phong, xã Mê Linh, Hà Nội</t>
  </si>
  <si>
    <t>Công ty TNHH Quốc tế B2B</t>
  </si>
  <si>
    <t>Số 92, gác 2 Hạ Lý, phường Hồng Bàng, thành phố Hải Phòng</t>
  </si>
  <si>
    <t>Số 87-89 phố Hạ Đình, phường Khương Đình, Hà Nội</t>
  </si>
  <si>
    <t>Công ty TNHH WIR Household</t>
  </si>
  <si>
    <t>Tầng 3, tòa nhà CIC Tower, số 2 ngõ 219 phố Trung Kính, phường Yên Hòa, Hà Nội</t>
  </si>
  <si>
    <t>Công ty TNHH công nghệ SEEBEST Việt Nam</t>
  </si>
  <si>
    <t>Lô CN1, CN8 cụm công nghiệp Ngọc Hồi, xã Ngọc Hồi, Hà Nội</t>
  </si>
  <si>
    <t>Số 17, ngõ 174 Nguyễn Ngọc Nại, phường Phương Liệt</t>
  </si>
  <si>
    <t>Số 40, ngã tư Sơn Đồng, xã Sơn Đồng, Hà Nội</t>
  </si>
  <si>
    <t>139 đường Nguyễn Thái Học, quận Ba Đình, Hà Nội</t>
  </si>
  <si>
    <t>Lô CN6-1, KCN Thạch Thất - Quốc Oai, xã Tây Phương, Hà Nội</t>
  </si>
  <si>
    <t>Xóm Ngoài, xã Thư Lâm, Hà Nội</t>
  </si>
  <si>
    <t>Căn TT02 ngõ 536 Minh Khai, phường Vĩnh Tuy, quận Hai Bà Trung, Hà Nội</t>
  </si>
  <si>
    <t>Công ty TNHH Nehob Việt Nam</t>
  </si>
  <si>
    <t>Số 25 ngách 24, ngõ Thổ Quan, Khâm Thiên, Thổ Quan, Đống Đa, Hà Nội</t>
  </si>
  <si>
    <t>Liền kề 12AF, KĐT A10 Nam Trung Yên, phường Yên Hòa, tp Hà Nội</t>
  </si>
  <si>
    <t>9 Đoàn Văn Bơ, Phường Xóm Chiếu, TP HCM</t>
  </si>
  <si>
    <t>Lô G1-G2, KCN Thăng Long, xã Thiên Lộc, Hà Nội</t>
  </si>
  <si>
    <t>Lô 75, KCN Nội Bài, xã Sóc Sơn, Hà Nội</t>
  </si>
  <si>
    <t>Công ty TNHH Astemo Hà Nội</t>
  </si>
  <si>
    <t>Lô M-6, KCN Thăng Long, Xã Thiên Lộc, Hà Nội</t>
  </si>
  <si>
    <t>140 đường Nguyễn Thái Học, phường Điện Biên, quận Ba Đình, Hà Nội</t>
  </si>
  <si>
    <t>141 đường Nguyễn Thái Học, phường Điện Biên, quận Ba Đình, Hà Nội</t>
  </si>
  <si>
    <t>142 đường Nguyễn Thái Học, phường Điện Biên, quận Ba Đình, Hà Nội</t>
  </si>
  <si>
    <t>143 đường Nguyễn Thái Học, phường Điện Biên, quận Ba Đình, Hà Nội</t>
  </si>
  <si>
    <t>Công ty TNHH Montek Việt Nam</t>
  </si>
  <si>
    <t>P901, tòa nhà Hoa Cương, số 80B Nguyễn Văn Cừ, phường Bồ Đề, quận Long BIên, Hà Nội</t>
  </si>
  <si>
    <t>25/2669</t>
  </si>
  <si>
    <t>B2-3/N04, số 17/137 Việt Huiwng, p. Việt Hưng, Hà Nội</t>
  </si>
  <si>
    <t>công ty TNHH một vòng trái đất ATI</t>
  </si>
  <si>
    <t>Số 15 đường Bờ Hồ, thôn Đông lai, xã Ô Diên, Hà Nội</t>
  </si>
  <si>
    <t>Công ty TNHH hệ thống điện và tự động hóa Việt nam</t>
  </si>
  <si>
    <t>Số 71 Cổ Bi, xã Gia Lâm, Hà Nội</t>
  </si>
  <si>
    <t>Công ty CP đầu tư và phát triển Thuận Thiên</t>
  </si>
  <si>
    <t>Số 19 Tô Hiến Thành, phường Hà Đông, Hà Nội</t>
  </si>
  <si>
    <t>Công ty CP xuất nhập khẩu AKAKO Việt Nam</t>
  </si>
  <si>
    <t>C7-LK1 ô số 6, KĐT Lê Trọng Tấn, P. Dương Nội, Hà Nội</t>
  </si>
  <si>
    <t>Công ty Cp tập đoàn LORCA</t>
  </si>
  <si>
    <t>Thôn Bái Xuyên, xã Đại Xuyên, TP Hà Nội</t>
  </si>
  <si>
    <t>Công ty TNHH Thương mại và Dịch vụ TARA FARM Việt Nam</t>
  </si>
  <si>
    <t>Số 20, ngõ 76 đường Nguyễn Chí Thanh, phường Láng, Hà Nội</t>
  </si>
  <si>
    <t>Công ty cổ phần IRON HAMMER</t>
  </si>
  <si>
    <t>Số 17, ngõ 174 Nguyễn Ngọc Nại, phường Phương Liệt, Hà Nội.</t>
  </si>
  <si>
    <t>Công ty TNHH Điều hòa không khí Carrie Việt Nam</t>
  </si>
  <si>
    <t>Công ty cổ phần VIFAMI</t>
  </si>
  <si>
    <t>Văn phòng 5 NHà Nối 18T1-18T2 KĐT Trung Hòa, phường Nhân Chính, quận Thanh Xuân, Hà Nội</t>
  </si>
  <si>
    <t>Số 9 Đoàn Văn Bơ, phường Xóm Chiếu, TP Hồ Chí Minh</t>
  </si>
  <si>
    <t>Công ty Chế tạo Động cơ Zongshen Việt Nam</t>
  </si>
  <si>
    <t>Lô 39G1, KCN Quang Minh, xãn Quang Minh, TP Hà Nội</t>
  </si>
  <si>
    <t>Số 26, ngách 638/46 đường Ngô Gia Tự, phường Việt Hưng, Hà Nội</t>
  </si>
  <si>
    <t>Lô đất BT4C-5 và BT4C-6, đường Phúc Lợi, phường Phúc Lợi, Hà Nội</t>
  </si>
  <si>
    <t>Công ty TNHH Công nghệ GX Việt Nam</t>
  </si>
  <si>
    <t>số 169 phố Vũ Hữu, phường Thanh Xuân, tp Hà Nội</t>
  </si>
  <si>
    <t>Công ty TNHH Quốc tế Power Fame Việt Nam</t>
  </si>
  <si>
    <t>LK 1-15, KĐT mới An Hưng, phường Tây Mỗ, tp Hà Nội</t>
  </si>
  <si>
    <t>CÔNG TY TNHH THIẾT BỊ CÔNG TRÌNH ZQM</t>
  </si>
  <si>
    <t>Số 26, ngách 638/46 đường Ngô Gia Tự, phường Việt Hưng ,TP Hà Nội,Phường Việt Hưng , Thành phố Hà Nội</t>
  </si>
  <si>
    <t>Công ty Cổ phần Lada Studio</t>
  </si>
  <si>
    <t>Số 75 Cổ Linh, phường Long Biên. tp.Hà Nội</t>
  </si>
  <si>
    <t>Công ty TNHH MITEC</t>
  </si>
  <si>
    <t>Ô 26-BT2, KĐT Mễ Trì Hạ, phường Từ Liêm, tp.Hà Nội</t>
  </si>
  <si>
    <t>Công ty cổ phần Hà Yến</t>
  </si>
  <si>
    <t>Số 3, Lô CN6 Cụm CN tập trung vừa và nhỏ Từ Liêm, phường Minh Khai, quận Bắc Từ Liêm, Hà Nội</t>
  </si>
  <si>
    <t>Công ty TNHH LOGATECH Việt Nam</t>
  </si>
  <si>
    <t>Tầng 6, tòa nhà Việt Á, số 9 Duy Tân, phường Cầu Giấy, tp.Hà Nội</t>
  </si>
  <si>
    <t xml:space="preserve">Công ty Cổ phần ELMICH </t>
  </si>
  <si>
    <t>Cụm CN An Mỹ-Đồn Xá, Thị trấn Bình Mỹ, huyện Bình Lục, Hà Nam</t>
  </si>
  <si>
    <t>Công ty Cổ phần Giao hàng Tiết Kiệm</t>
  </si>
  <si>
    <t>Tòa nhà VTV, số 8 Phạm Hùng, phường Từ Liêm, thành phố Hà Nội</t>
  </si>
  <si>
    <t>Công ty TNHH Fine Industry And Trade Việt Nam</t>
  </si>
  <si>
    <t>Số 20, TT9 KĐT Văn Phú, phường Phú La, quận Hà Đông, Hà Nội</t>
  </si>
  <si>
    <t>Công ty TNHH BPMC-VINA</t>
  </si>
  <si>
    <t>Số 5, ngõ Đồng Me, phường Mễ Trì, quận Nam Từ Liêm, Hà Nội</t>
  </si>
  <si>
    <t>Công ty TNHH Linh kiện điện tử SEI (Việt Nam)</t>
  </si>
  <si>
    <t>Lô C-6, KCN Thăng Long, xã Võng La, huyện Đông Anh, Hà Nội</t>
  </si>
  <si>
    <t>Lô 45A, KCN Nội Bài, xã Sóc Sơn, Hà Nội</t>
  </si>
  <si>
    <t>Công ty TNHH đầu tư quốc tế JCM</t>
  </si>
  <si>
    <t>Tầng 3-4 số 36 phố Hòa Mã, P. Hai Bà Trưng, Hà Nội</t>
  </si>
  <si>
    <t>Công ty TNHH giải pháp không gian Geesor Việt Nam</t>
  </si>
  <si>
    <t>Tầng 8, tòa nhà số 26 Hòa Mã, P. Hai Bà Trưng, Hà Nội</t>
  </si>
  <si>
    <t>Công ty TNHH Housewise Concept</t>
  </si>
  <si>
    <t>Lô A5, KĐT Nam Thăng Long, đường Phạm Văn Đồng, P. Phú Thượng, Hà Nội</t>
  </si>
  <si>
    <t>Công ty TNHH Việt Nam World Precision</t>
  </si>
  <si>
    <t>Lô D1-1, KCN Đại Đồng - Hoài Sơn, xã Đại Đồng, tỉnh Bắc Ninh</t>
  </si>
  <si>
    <t>Lô E6-12, đường 19, Khu đô thị Hà Phong, xã Mê Linh, Hà Nội</t>
  </si>
  <si>
    <t>Công ty TNHH Thương mại và Dịch vụ tổn hợp Vi Thiện Nhân</t>
  </si>
  <si>
    <t>Số 8 Mạc Thị Bưởi, phường Vĩnh Tuy, Hà Nội</t>
  </si>
  <si>
    <t>Công ty TNHH xử lý nước Minh Hoàng</t>
  </si>
  <si>
    <t>14-64/17 phố Thái Thịnh, P. Đống Đa, Hà Nội</t>
  </si>
  <si>
    <t>Số 17, 31/1 Nguyễn Chí Thanh, phường Giảng Võ, thành phố Hà Nội</t>
  </si>
  <si>
    <t>Liền kề 12AF, KĐT A10 Nam Trung Yên, phường Yên Hòa, thành phố Hà Nội</t>
  </si>
  <si>
    <t>Lô 1, CN8 Cụm CN Ngọc Hồi, xã Ngọc Hồi, thành phố Hà Nội</t>
  </si>
  <si>
    <t>Lô J1-J2, KCN Thăng Long, xã Thiên Lộc, thành phố Hà Nội</t>
  </si>
  <si>
    <t>Công ty TNHH Thương mại và dịch vụ tổng hợp An Trường Thịnh</t>
  </si>
  <si>
    <t>Xóm Đình, thôn Nguyệt Vọng, xã Tam Giang, tỉnh Bắc Ninh</t>
  </si>
  <si>
    <t>Thôn Hoàng Dương, xã Sóc Sơn, Hà Nội</t>
  </si>
  <si>
    <t>Số nhà 35 phố Đông Tác, phường Kim Liên, Hà Nội</t>
  </si>
  <si>
    <t>Công ty cổ phần tập đoàn PICENZA Việt Nam</t>
  </si>
  <si>
    <t>Số 20 Cát linh, phường Ô Chợ Dừa, Hà Nội</t>
  </si>
  <si>
    <t>Số 25 ngõ 7 phố Hoàng Minh Đạo, phường Bồ Đề, quận Long Biên, Hà Nội</t>
  </si>
  <si>
    <t>139 đường Nguyễn Thái Học, phường Ô Chợ Dừa, Hà Nội</t>
  </si>
  <si>
    <t>Lô B-6, KCN Thăng Long, xã Thiên Lộc, Hà Nội</t>
  </si>
  <si>
    <t>Công ty cổ phần phát triển công nghiệp Hoàng Dương</t>
  </si>
  <si>
    <t>Lô TT6.2-86 Dự án KĐT mới Đại Kim, phường Định Công, Hà Nội</t>
  </si>
  <si>
    <t>Lô 82, KCN Nội Bài, xã Sóc Sơn, Hà Nội</t>
  </si>
  <si>
    <t>Số 6, ngõ 293 đường Tân Mai, phường Tương Mai, Hà Nội</t>
  </si>
  <si>
    <t>Căn TT02 ngõ 536 MInh Khai, phường Vĩnh Tuy, Hà Nội</t>
  </si>
  <si>
    <t>Lô 37, KCN Quang Minh, xã Quang Minh, Hà Nội</t>
  </si>
  <si>
    <t>Công ty Cổ phần Thương mại Quốc tế Quang Châu</t>
  </si>
  <si>
    <t>SN 33, TL 518, thôn Lương Lợi, xã Yên Phú, tỉnh Thanh Hóa</t>
  </si>
  <si>
    <t>Công ty cổ phần Bóng đèn Phích nước Rạng Đông</t>
  </si>
  <si>
    <t xml:space="preserve">Công ty TNHH Hanoi Steel Center         </t>
  </si>
  <si>
    <t xml:space="preserve"> Lô M5B KCN Thăng Long, xã Thiên Lộc, Hà Nội  </t>
  </si>
  <si>
    <t>Công ty TNHH  kỹ thuật kim loại Hanotech</t>
  </si>
  <si>
    <t>KCN Quang Minh 2., xã Quang Minh, Hà Nội</t>
  </si>
  <si>
    <t>Công ty cổ phần quốc tế Sao Việt</t>
  </si>
  <si>
    <t>cụm CN Hà Bình Phương, xã Hồng Vân</t>
  </si>
  <si>
    <t>Công ty cổ phần Iron Việt Nam</t>
  </si>
  <si>
    <t>Số 17, ngõ 174 Nguyễn Ngọc Nại, phường Phương Liệt, Hà Nội</t>
  </si>
  <si>
    <t>Số 40, ngã tư Sơn Đồng, xã Sơn Đồng,  Hà Nội</t>
  </si>
  <si>
    <t xml:space="preserve"> Lô M-6, KCN Thăng Long, xã Thiên Lộc, Hà Nội  </t>
  </si>
  <si>
    <t>Công ty cổ phần Oristar</t>
  </si>
  <si>
    <t>tầng 9 tòa nhà Detech, số 8 Tôn Thất Thuyết, Phường Cầu Giấy</t>
  </si>
  <si>
    <t>Lô số 37, KCN Quang Minh, xã Quang Minh, thành phố Hà Nội</t>
  </si>
  <si>
    <t>Công ty TNHH  Moldpia</t>
  </si>
  <si>
    <t>Lô 29, KCN Quang Minh, xã Quang Minh</t>
  </si>
  <si>
    <t>Bóng đèn Led Bulb</t>
  </si>
  <si>
    <t>Dây điện bọc cách điện bằng nhựa</t>
  </si>
  <si>
    <t>Tủ mát</t>
  </si>
  <si>
    <t>Máy sấy tay tự động</t>
  </si>
  <si>
    <t>Quạt cây</t>
  </si>
  <si>
    <t>Bàn là</t>
  </si>
  <si>
    <t>Thép không hợp kim cán phẳng</t>
  </si>
  <si>
    <t>Thép thanh hình tròn dạng hợp kim</t>
  </si>
  <si>
    <t>Thép không gỉ dạng thanh tròn</t>
  </si>
  <si>
    <t>Máy sáy tóc</t>
  </si>
  <si>
    <t>Dàn lạnh máy điều hòa KK</t>
  </si>
  <si>
    <t>Dàn nóng máy điều hòa KK</t>
  </si>
  <si>
    <t>Nồi áp suất; nồi cơm điện</t>
  </si>
  <si>
    <t>Thép tấm không gỉ</t>
  </si>
  <si>
    <t>Lò nướng điện</t>
  </si>
  <si>
    <t>Quạt cắt gió</t>
  </si>
  <si>
    <t>đèn LED</t>
  </si>
  <si>
    <t>Ấm đun nước, Nồi cơm điện</t>
  </si>
  <si>
    <t>Cáp điện</t>
  </si>
  <si>
    <t>Tủ lạnh, Tủ bảo quản cigar, Tủ bảo quản rượu</t>
  </si>
  <si>
    <t>Bộ mô hình</t>
  </si>
  <si>
    <t>Máy lọc nước</t>
  </si>
  <si>
    <t>Bếp hồng ngoại/Bếp điện từ đơn</t>
  </si>
  <si>
    <t>Dây thép tấm không gỉ</t>
  </si>
  <si>
    <t>máy sấy tóc</t>
  </si>
  <si>
    <t>Dây cáp điện chưa gắn đầu nối</t>
  </si>
  <si>
    <t>máy xay cafe, máy xay sinh tố</t>
  </si>
  <si>
    <t>Nồi chiên không dầu, máy pha cafe, Bình Thủy điện</t>
  </si>
  <si>
    <t>Ấm đun nước siêu tốc, nồi lẩu điện đa năng</t>
  </si>
  <si>
    <t>Đồ chơi trẻ em</t>
  </si>
  <si>
    <t>Dây thép không gỉ</t>
  </si>
  <si>
    <t>Ấm siêu tốc</t>
  </si>
  <si>
    <t>Bếp đôi điện từ, Bếp hồng ngoại</t>
  </si>
  <si>
    <t>Lò nướng âm tủ (lò nướng cố định)</t>
  </si>
  <si>
    <t>Nồi cơm điẹn</t>
  </si>
  <si>
    <t>Máy làm nóng nước</t>
  </si>
  <si>
    <t>Đồ chơi phát nhạc</t>
  </si>
  <si>
    <t>nồi áp suất</t>
  </si>
  <si>
    <t>dây thép không gỉ</t>
  </si>
  <si>
    <t>bếp điện từ</t>
  </si>
  <si>
    <t>Máy sấy quần áo</t>
  </si>
  <si>
    <t>Dàn nóng máy điều hòa không  khí</t>
  </si>
  <si>
    <t>Bếp từ di động</t>
  </si>
  <si>
    <t>Đồ chơi trẻ em (xúc xắc)</t>
  </si>
  <si>
    <t>thép không hợp kim</t>
  </si>
  <si>
    <t>Máy pha cà phê; lò nướng</t>
  </si>
  <si>
    <t>bếp từ điện</t>
  </si>
  <si>
    <t xml:space="preserve">Ấm đun nước dùng điện </t>
  </si>
  <si>
    <t>Máy là tóc, lược uốn tóc</t>
  </si>
  <si>
    <t>Lò hấp nướng</t>
  </si>
  <si>
    <t>Cáp điện cách điện</t>
  </si>
  <si>
    <t xml:space="preserve">Đèn Led </t>
  </si>
  <si>
    <t>Tủ đông loại cửa trên</t>
  </si>
  <si>
    <t>Máy làm nóng, lạnh nước uống</t>
  </si>
  <si>
    <t>Bàn là hơi nước</t>
  </si>
  <si>
    <t>Đồ chơi trẻ em (lego)</t>
  </si>
  <si>
    <t>Nồi cơm điện tử</t>
  </si>
  <si>
    <t>Máy sấy làm khô tay</t>
  </si>
  <si>
    <t>Dàn nóng, lạnh điều hoà</t>
  </si>
  <si>
    <t>nồi chiên không dầu</t>
  </si>
  <si>
    <t>đèn LÉD</t>
  </si>
  <si>
    <t>bình đun nước có dự trữ</t>
  </si>
  <si>
    <t xml:space="preserve">Thép không gỉ </t>
  </si>
  <si>
    <t>Nồi cơm điện, ấm đun nước</t>
  </si>
  <si>
    <t>Bếp đôi hồng ngoại</t>
  </si>
  <si>
    <t>Đèn LED để bàn</t>
  </si>
  <si>
    <t>Bếp điện từ di động</t>
  </si>
  <si>
    <t>Dàn lạnh máy điều hòa không khí</t>
  </si>
  <si>
    <t>Máy nước nóng loại làm nóng trực tiếp</t>
  </si>
  <si>
    <t>Máy giặt, máy sấy</t>
  </si>
  <si>
    <t>Thép tấm PEM</t>
  </si>
  <si>
    <t>Thép tròn hợp kim</t>
  </si>
  <si>
    <t>Máy làm bánh mì tự động</t>
  </si>
  <si>
    <t xml:space="preserve">Dây điện </t>
  </si>
  <si>
    <t>Dây và cáp điện hạ áp</t>
  </si>
  <si>
    <t xml:space="preserve">     Thép cuộn không hợp kim</t>
  </si>
  <si>
    <t xml:space="preserve">     Thép cuộn hợp kim cán phẳng</t>
  </si>
  <si>
    <t xml:space="preserve">     Thép cuộn không gỉ</t>
  </si>
  <si>
    <t>Tấm</t>
  </si>
  <si>
    <t>chiêc</t>
  </si>
  <si>
    <t>13,78</t>
  </si>
  <si>
    <t>55,91</t>
  </si>
  <si>
    <t>26,56</t>
  </si>
  <si>
    <t>157,87</t>
  </si>
  <si>
    <t>21,29</t>
  </si>
  <si>
    <t>34,17</t>
  </si>
  <si>
    <t>31,42</t>
  </si>
  <si>
    <t>124,35</t>
  </si>
  <si>
    <t>3466,1</t>
  </si>
  <si>
    <t>2108,6</t>
  </si>
  <si>
    <t>12193,3</t>
  </si>
  <si>
    <t>23,49</t>
  </si>
  <si>
    <t>478,8</t>
  </si>
  <si>
    <t>16,8</t>
  </si>
  <si>
    <t>16,1</t>
  </si>
  <si>
    <t>36374,8</t>
  </si>
  <si>
    <t>226,57</t>
  </si>
  <si>
    <t>1285,2</t>
  </si>
  <si>
    <t>105,34</t>
  </si>
  <si>
    <t>52,44</t>
  </si>
  <si>
    <t>929,17</t>
  </si>
  <si>
    <t>5025,9</t>
  </si>
  <si>
    <t>67,57</t>
  </si>
  <si>
    <t>14,88</t>
  </si>
  <si>
    <t>134,12</t>
  </si>
  <si>
    <t>36,16</t>
  </si>
  <si>
    <t>12,33</t>
  </si>
  <si>
    <t>33,5</t>
  </si>
  <si>
    <t>1674,6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</si>
</sst>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.mm"/>
    <numFmt numFmtId="165" formatCode="yyyy\.m"/>
  </numFmts>
  <fonts count="15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u/>
      <sz val="12"/>
      <color rgb="FF1155CC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3" borderId="1" xfId="0" applyFont="1" applyFill="1" applyBorder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Fill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 wrapText="1"/>
    </xf>
    <xf numFmtId="165" fontId="11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64" fontId="13" fillId="0" borderId="7" xfId="0" applyNumberFormat="1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0" fontId="12" fillId="0" borderId="0" xfId="0" quotePrefix="1" applyFont="1" applyAlignment="1">
      <alignment horizontal="center" wrapText="1"/>
    </xf>
    <xf numFmtId="0" fontId="12" fillId="0" borderId="7" xfId="0" applyFont="1" applyBorder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1" fontId="13" fillId="0" borderId="7" xfId="0" applyNumberFormat="1" applyFont="1" applyBorder="1" applyAlignment="1">
      <alignment horizontal="left" vertical="center" wrapText="1"/>
    </xf>
    <xf numFmtId="49" fontId="13" fillId="4" borderId="7" xfId="0" applyNumberFormat="1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p.h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1"/>
  <sheetViews>
    <sheetView tabSelected="1" zoomScaleNormal="100" zoomScaleSheetLayoutView="115" workbookViewId="0">
      <pane ySplit="8" topLeftCell="A9" activePane="bottomLeft" state="frozen"/>
      <selection pane="bottomLeft" activeCell="D10" sqref="D10"/>
    </sheetView>
  </sheetViews>
  <sheetFormatPr defaultRowHeight="16.5" x14ac:dyDescent="0.25"/>
  <cols>
    <col min="1" max="1" width="6.5703125" style="9" customWidth="1"/>
    <col min="2" max="2" width="22.5703125" style="9" customWidth="1"/>
    <col min="3" max="3" width="42.42578125" style="15" customWidth="1"/>
    <col min="4" max="4" width="48.140625" style="15" customWidth="1"/>
    <col min="5" max="5" width="25.28515625" style="29" customWidth="1"/>
    <col min="6" max="6" width="9.85546875" style="23" customWidth="1"/>
    <col min="7" max="7" width="13.7109375" style="13" customWidth="1"/>
    <col min="8" max="8" width="9.42578125" style="23" customWidth="1"/>
    <col min="9" max="9" width="9.140625" style="2" hidden="1" customWidth="1"/>
    <col min="10" max="10" width="11.28515625" style="2" hidden="1" customWidth="1"/>
    <col min="11" max="11" width="16.42578125" style="2" hidden="1" customWidth="1"/>
    <col min="12" max="15" width="9.140625" style="2" hidden="1" customWidth="1"/>
    <col min="16" max="16" width="18.7109375" style="2" hidden="1" customWidth="1"/>
    <col min="17" max="17" width="11.85546875" style="2" customWidth="1"/>
    <col min="18" max="18" width="9.140625" style="2" customWidth="1"/>
    <col min="19" max="16384" width="9.140625" style="2"/>
  </cols>
  <sheetData>
    <row r="1" spans="1:16" x14ac:dyDescent="0.25">
      <c r="A1" s="1" t="s">
        <v>8</v>
      </c>
      <c r="B1" s="6"/>
      <c r="C1" s="14"/>
      <c r="D1" s="14"/>
      <c r="E1" s="28"/>
      <c r="F1" s="22"/>
      <c r="G1" s="12"/>
      <c r="H1" s="22"/>
    </row>
    <row r="2" spans="1:16" x14ac:dyDescent="0.25">
      <c r="A2" s="1" t="s">
        <v>9</v>
      </c>
      <c r="B2" s="6"/>
      <c r="C2" s="14"/>
      <c r="D2" s="14"/>
      <c r="E2" s="28"/>
      <c r="F2" s="22"/>
      <c r="G2" s="12"/>
      <c r="H2" s="22"/>
    </row>
    <row r="3" spans="1:16" x14ac:dyDescent="0.25">
      <c r="A3" s="1"/>
      <c r="B3" s="6"/>
      <c r="C3" s="14"/>
      <c r="D3" s="14"/>
      <c r="E3" s="28"/>
      <c r="F3" s="22"/>
      <c r="G3" s="12"/>
      <c r="H3" s="22"/>
    </row>
    <row r="4" spans="1:16" ht="30" customHeight="1" x14ac:dyDescent="0.25">
      <c r="A4" s="1"/>
      <c r="B4" s="6"/>
      <c r="C4" s="14"/>
      <c r="D4" s="16" t="s">
        <v>10</v>
      </c>
      <c r="E4" s="28"/>
      <c r="F4" s="22"/>
      <c r="G4" s="12"/>
      <c r="H4" s="22"/>
    </row>
    <row r="5" spans="1:16" ht="15" customHeight="1" x14ac:dyDescent="0.25">
      <c r="A5" s="46" t="s">
        <v>18</v>
      </c>
      <c r="B5" s="46"/>
      <c r="C5" s="46"/>
      <c r="D5" s="46"/>
      <c r="E5" s="46"/>
      <c r="F5" s="46"/>
      <c r="G5" s="46"/>
      <c r="H5" s="46"/>
    </row>
    <row r="6" spans="1:16" ht="18.75" x14ac:dyDescent="0.25">
      <c r="A6" s="1"/>
      <c r="B6" s="6"/>
      <c r="C6" s="14"/>
      <c r="D6" s="17" t="s">
        <v>183</v>
      </c>
      <c r="E6" s="28"/>
      <c r="F6" s="22"/>
      <c r="G6" s="12"/>
      <c r="H6" s="22"/>
    </row>
    <row r="7" spans="1:16" ht="15" x14ac:dyDescent="0.25">
      <c r="A7" s="6"/>
      <c r="B7" s="6"/>
      <c r="C7" s="14"/>
      <c r="D7" s="14"/>
      <c r="E7" s="28"/>
      <c r="F7" s="22"/>
      <c r="G7" s="12"/>
      <c r="H7" s="22"/>
    </row>
    <row r="8" spans="1:16" s="3" customFormat="1" ht="56.25" x14ac:dyDescent="0.2">
      <c r="A8" s="10" t="s">
        <v>0</v>
      </c>
      <c r="B8" s="10" t="s">
        <v>1</v>
      </c>
      <c r="C8" s="10" t="s">
        <v>2</v>
      </c>
      <c r="D8" s="10" t="s">
        <v>3</v>
      </c>
      <c r="E8" s="19" t="s">
        <v>4</v>
      </c>
      <c r="F8" s="10" t="s">
        <v>5</v>
      </c>
      <c r="G8" s="10" t="s">
        <v>6</v>
      </c>
      <c r="H8" s="19" t="s">
        <v>7</v>
      </c>
      <c r="J8" s="4"/>
      <c r="K8" s="4" t="s">
        <v>13</v>
      </c>
      <c r="L8" s="44" t="s">
        <v>14</v>
      </c>
      <c r="M8" s="45"/>
      <c r="N8" s="5" t="s">
        <v>17</v>
      </c>
      <c r="O8" s="5" t="s">
        <v>16</v>
      </c>
      <c r="P8" s="4" t="s">
        <v>15</v>
      </c>
    </row>
    <row r="9" spans="1:16" s="7" customFormat="1" ht="44.25" customHeight="1" x14ac:dyDescent="0.25">
      <c r="A9" s="20">
        <v>1</v>
      </c>
      <c r="B9" s="20" t="str">
        <f>+P9</f>
        <v>H26.7-250107-01</v>
      </c>
      <c r="C9" s="41" t="s">
        <v>19</v>
      </c>
      <c r="D9" s="42" t="s">
        <v>20</v>
      </c>
      <c r="E9" s="31" t="s">
        <v>163</v>
      </c>
      <c r="F9" s="31" t="s">
        <v>67</v>
      </c>
      <c r="G9" s="43">
        <v>2984</v>
      </c>
      <c r="H9" s="31">
        <v>5</v>
      </c>
      <c r="I9" s="18"/>
      <c r="J9" s="21" t="s">
        <v>11</v>
      </c>
      <c r="K9" s="30" t="s">
        <v>184</v>
      </c>
      <c r="L9" s="11" t="s">
        <v>12</v>
      </c>
      <c r="M9" s="11">
        <v>25</v>
      </c>
      <c r="N9" s="8" t="str">
        <f>+LEFT(K9,4)</f>
        <v>0107</v>
      </c>
      <c r="O9" s="8" t="str">
        <f t="shared" ref="O9:O72" si="0">+RIGHT(K9,2)</f>
        <v>01</v>
      </c>
      <c r="P9" s="8" t="str">
        <f>+$L$9&amp;$M$9&amp;N9&amp;"-"&amp;O9</f>
        <v>H26.7-250107-01</v>
      </c>
    </row>
    <row r="10" spans="1:16" s="7" customFormat="1" ht="31.5" x14ac:dyDescent="0.25">
      <c r="A10" s="20">
        <f>+A9+1</f>
        <v>2</v>
      </c>
      <c r="B10" s="20" t="str">
        <f t="shared" ref="B10:B73" si="1">+P10</f>
        <v>H26.7-250107-02</v>
      </c>
      <c r="C10" s="41" t="s">
        <v>19</v>
      </c>
      <c r="D10" s="42" t="s">
        <v>20</v>
      </c>
      <c r="E10" s="31" t="s">
        <v>118</v>
      </c>
      <c r="F10" s="31" t="s">
        <v>67</v>
      </c>
      <c r="G10" s="43">
        <v>10488</v>
      </c>
      <c r="H10" s="31">
        <v>1</v>
      </c>
      <c r="I10" s="18"/>
      <c r="J10" s="11"/>
      <c r="K10" s="30" t="s">
        <v>185</v>
      </c>
      <c r="L10" s="11" t="s">
        <v>12</v>
      </c>
      <c r="M10" s="11">
        <v>25</v>
      </c>
      <c r="N10" s="8" t="str">
        <f t="shared" ref="N10:N73" si="2">+LEFT(K10,4)</f>
        <v>0107</v>
      </c>
      <c r="O10" s="8" t="str">
        <f t="shared" si="0"/>
        <v>02</v>
      </c>
      <c r="P10" s="8" t="str">
        <f t="shared" ref="P10:P73" si="3">+$L$9&amp;$M$9&amp;N10&amp;"-"&amp;O10</f>
        <v>H26.7-250107-02</v>
      </c>
    </row>
    <row r="11" spans="1:16" s="7" customFormat="1" ht="31.5" x14ac:dyDescent="0.25">
      <c r="A11" s="20">
        <f t="shared" ref="A11:A74" si="4">+A10+1</f>
        <v>3</v>
      </c>
      <c r="B11" s="20" t="str">
        <f t="shared" si="1"/>
        <v>H26.7-250107-03</v>
      </c>
      <c r="C11" s="41" t="s">
        <v>19</v>
      </c>
      <c r="D11" s="42" t="s">
        <v>20</v>
      </c>
      <c r="E11" s="31" t="s">
        <v>138</v>
      </c>
      <c r="F11" s="31" t="s">
        <v>67</v>
      </c>
      <c r="G11" s="43">
        <v>424</v>
      </c>
      <c r="H11" s="31">
        <v>1</v>
      </c>
      <c r="I11" s="18"/>
      <c r="J11" s="11"/>
      <c r="K11" s="31" t="s">
        <v>186</v>
      </c>
      <c r="L11" s="11" t="s">
        <v>12</v>
      </c>
      <c r="M11" s="11">
        <v>25</v>
      </c>
      <c r="N11" s="8" t="str">
        <f t="shared" si="2"/>
        <v>0107</v>
      </c>
      <c r="O11" s="8" t="str">
        <f t="shared" si="0"/>
        <v>03</v>
      </c>
      <c r="P11" s="8" t="str">
        <f t="shared" si="3"/>
        <v>H26.7-250107-03</v>
      </c>
    </row>
    <row r="12" spans="1:16" s="7" customFormat="1" ht="31.5" x14ac:dyDescent="0.25">
      <c r="A12" s="20">
        <f t="shared" si="4"/>
        <v>4</v>
      </c>
      <c r="B12" s="20" t="str">
        <f t="shared" si="1"/>
        <v>H26.7-250107-04</v>
      </c>
      <c r="C12" s="41" t="s">
        <v>19</v>
      </c>
      <c r="D12" s="42" t="s">
        <v>20</v>
      </c>
      <c r="E12" s="31" t="s">
        <v>74</v>
      </c>
      <c r="F12" s="31" t="s">
        <v>67</v>
      </c>
      <c r="G12" s="43">
        <v>2540</v>
      </c>
      <c r="H12" s="31">
        <v>1</v>
      </c>
      <c r="I12" s="18"/>
      <c r="J12" s="11"/>
      <c r="K12" s="31" t="s">
        <v>187</v>
      </c>
      <c r="L12" s="11" t="s">
        <v>12</v>
      </c>
      <c r="M12" s="11">
        <v>25</v>
      </c>
      <c r="N12" s="8" t="str">
        <f t="shared" si="2"/>
        <v>0107</v>
      </c>
      <c r="O12" s="8" t="str">
        <f t="shared" si="0"/>
        <v>04</v>
      </c>
      <c r="P12" s="8" t="str">
        <f t="shared" si="3"/>
        <v>H26.7-250107-04</v>
      </c>
    </row>
    <row r="13" spans="1:16" s="7" customFormat="1" ht="31.5" x14ac:dyDescent="0.25">
      <c r="A13" s="20">
        <f t="shared" si="4"/>
        <v>5</v>
      </c>
      <c r="B13" s="20" t="str">
        <f t="shared" si="1"/>
        <v>H26.7-250107-05</v>
      </c>
      <c r="C13" s="41" t="s">
        <v>19</v>
      </c>
      <c r="D13" s="42" t="s">
        <v>20</v>
      </c>
      <c r="E13" s="31" t="s">
        <v>74</v>
      </c>
      <c r="F13" s="31" t="s">
        <v>67</v>
      </c>
      <c r="G13" s="43">
        <v>2536</v>
      </c>
      <c r="H13" s="31">
        <v>1</v>
      </c>
      <c r="I13" s="18"/>
      <c r="J13" s="11"/>
      <c r="K13" s="31" t="s">
        <v>188</v>
      </c>
      <c r="L13" s="11" t="s">
        <v>12</v>
      </c>
      <c r="M13" s="11">
        <v>25</v>
      </c>
      <c r="N13" s="8" t="str">
        <f t="shared" si="2"/>
        <v>0107</v>
      </c>
      <c r="O13" s="8" t="str">
        <f t="shared" si="0"/>
        <v>05</v>
      </c>
      <c r="P13" s="8" t="str">
        <f t="shared" si="3"/>
        <v>H26.7-250107-05</v>
      </c>
    </row>
    <row r="14" spans="1:16" s="7" customFormat="1" ht="31.5" x14ac:dyDescent="0.25">
      <c r="A14" s="20">
        <f t="shared" si="4"/>
        <v>6</v>
      </c>
      <c r="B14" s="20" t="str">
        <f t="shared" si="1"/>
        <v>H26.7-250107-06</v>
      </c>
      <c r="C14" s="41" t="s">
        <v>19</v>
      </c>
      <c r="D14" s="42" t="s">
        <v>20</v>
      </c>
      <c r="E14" s="31" t="s">
        <v>761</v>
      </c>
      <c r="F14" s="31" t="s">
        <v>67</v>
      </c>
      <c r="G14" s="43">
        <v>15000</v>
      </c>
      <c r="H14" s="31">
        <v>1</v>
      </c>
      <c r="I14" s="18"/>
      <c r="J14" s="11"/>
      <c r="K14" s="31" t="s">
        <v>189</v>
      </c>
      <c r="L14" s="11" t="s">
        <v>12</v>
      </c>
      <c r="M14" s="11">
        <v>25</v>
      </c>
      <c r="N14" s="8" t="str">
        <f t="shared" si="2"/>
        <v>0107</v>
      </c>
      <c r="O14" s="8" t="str">
        <f t="shared" si="0"/>
        <v>06</v>
      </c>
      <c r="P14" s="8" t="str">
        <f t="shared" si="3"/>
        <v>H26.7-250107-06</v>
      </c>
    </row>
    <row r="15" spans="1:16" s="7" customFormat="1" ht="31.5" x14ac:dyDescent="0.25">
      <c r="A15" s="20">
        <f t="shared" si="4"/>
        <v>7</v>
      </c>
      <c r="B15" s="20" t="str">
        <f t="shared" si="1"/>
        <v>H26.7-250107-07</v>
      </c>
      <c r="C15" s="41" t="s">
        <v>156</v>
      </c>
      <c r="D15" s="42" t="s">
        <v>157</v>
      </c>
      <c r="E15" s="31" t="s">
        <v>762</v>
      </c>
      <c r="F15" s="31" t="s">
        <v>79</v>
      </c>
      <c r="G15" s="43">
        <v>4500</v>
      </c>
      <c r="H15" s="31">
        <v>2</v>
      </c>
      <c r="I15" s="18"/>
      <c r="J15" s="11"/>
      <c r="K15" s="31" t="s">
        <v>190</v>
      </c>
      <c r="L15" s="11" t="s">
        <v>12</v>
      </c>
      <c r="M15" s="11">
        <v>25</v>
      </c>
      <c r="N15" s="8" t="str">
        <f t="shared" si="2"/>
        <v>0107</v>
      </c>
      <c r="O15" s="8" t="str">
        <f t="shared" si="0"/>
        <v>07</v>
      </c>
      <c r="P15" s="8" t="str">
        <f t="shared" si="3"/>
        <v>H26.7-250107-07</v>
      </c>
    </row>
    <row r="16" spans="1:16" s="7" customFormat="1" ht="31.5" x14ac:dyDescent="0.25">
      <c r="A16" s="20">
        <f t="shared" si="4"/>
        <v>8</v>
      </c>
      <c r="B16" s="20" t="str">
        <f t="shared" si="1"/>
        <v>H26.7-250107-08</v>
      </c>
      <c r="C16" s="41" t="s">
        <v>35</v>
      </c>
      <c r="D16" s="42" t="s">
        <v>36</v>
      </c>
      <c r="E16" s="31" t="s">
        <v>53</v>
      </c>
      <c r="F16" s="31" t="s">
        <v>68</v>
      </c>
      <c r="G16" s="43">
        <f>18255+21285+19660+19510</f>
        <v>78710</v>
      </c>
      <c r="H16" s="31">
        <v>4</v>
      </c>
      <c r="I16" s="18"/>
      <c r="J16" s="11"/>
      <c r="K16" s="31" t="s">
        <v>191</v>
      </c>
      <c r="L16" s="11" t="s">
        <v>12</v>
      </c>
      <c r="M16" s="11">
        <v>25</v>
      </c>
      <c r="N16" s="8" t="str">
        <f t="shared" si="2"/>
        <v>0107</v>
      </c>
      <c r="O16" s="8" t="str">
        <f t="shared" si="0"/>
        <v>08</v>
      </c>
      <c r="P16" s="8" t="str">
        <f t="shared" si="3"/>
        <v>H26.7-250107-08</v>
      </c>
    </row>
    <row r="17" spans="1:16" s="7" customFormat="1" ht="47.25" x14ac:dyDescent="0.25">
      <c r="A17" s="20">
        <f t="shared" si="4"/>
        <v>9</v>
      </c>
      <c r="B17" s="20" t="str">
        <f t="shared" si="1"/>
        <v>H26.7-250107-09</v>
      </c>
      <c r="C17" s="41" t="s">
        <v>566</v>
      </c>
      <c r="D17" s="42" t="s">
        <v>567</v>
      </c>
      <c r="E17" s="31" t="s">
        <v>55</v>
      </c>
      <c r="F17" s="31" t="s">
        <v>79</v>
      </c>
      <c r="G17" s="43">
        <v>115</v>
      </c>
      <c r="H17" s="31">
        <v>2</v>
      </c>
      <c r="I17" s="18"/>
      <c r="J17" s="11"/>
      <c r="K17" s="31" t="s">
        <v>192</v>
      </c>
      <c r="L17" s="11" t="s">
        <v>12</v>
      </c>
      <c r="M17" s="11">
        <v>25</v>
      </c>
      <c r="N17" s="8" t="str">
        <f t="shared" si="2"/>
        <v>0107</v>
      </c>
      <c r="O17" s="8" t="str">
        <f t="shared" si="0"/>
        <v>09</v>
      </c>
      <c r="P17" s="8" t="str">
        <f t="shared" si="3"/>
        <v>H26.7-250107-09</v>
      </c>
    </row>
    <row r="18" spans="1:16" s="7" customFormat="1" ht="31.5" x14ac:dyDescent="0.25">
      <c r="A18" s="20">
        <f t="shared" si="4"/>
        <v>10</v>
      </c>
      <c r="B18" s="20" t="str">
        <f t="shared" si="1"/>
        <v>H26.7-250107-10</v>
      </c>
      <c r="C18" s="41" t="s">
        <v>45</v>
      </c>
      <c r="D18" s="42" t="s">
        <v>49</v>
      </c>
      <c r="E18" s="31" t="s">
        <v>114</v>
      </c>
      <c r="F18" s="31" t="s">
        <v>67</v>
      </c>
      <c r="G18" s="43">
        <f>1350+1450</f>
        <v>2800</v>
      </c>
      <c r="H18" s="31">
        <v>2</v>
      </c>
      <c r="I18" s="18"/>
      <c r="J18" s="11"/>
      <c r="K18" s="31" t="s">
        <v>193</v>
      </c>
      <c r="L18" s="11" t="s">
        <v>12</v>
      </c>
      <c r="M18" s="11">
        <v>25</v>
      </c>
      <c r="N18" s="8" t="str">
        <f t="shared" si="2"/>
        <v>0107</v>
      </c>
      <c r="O18" s="8" t="str">
        <f t="shared" si="0"/>
        <v>10</v>
      </c>
      <c r="P18" s="8" t="str">
        <f t="shared" si="3"/>
        <v>H26.7-250107-10</v>
      </c>
    </row>
    <row r="19" spans="1:16" s="7" customFormat="1" ht="31.5" x14ac:dyDescent="0.25">
      <c r="A19" s="20">
        <f t="shared" si="4"/>
        <v>11</v>
      </c>
      <c r="B19" s="20" t="str">
        <f t="shared" si="1"/>
        <v>H26.7-250107-11</v>
      </c>
      <c r="C19" s="41" t="s">
        <v>27</v>
      </c>
      <c r="D19" s="42" t="s">
        <v>28</v>
      </c>
      <c r="E19" s="31" t="s">
        <v>54</v>
      </c>
      <c r="F19" s="31" t="s">
        <v>71</v>
      </c>
      <c r="G19" s="43">
        <v>416</v>
      </c>
      <c r="H19" s="31">
        <v>1</v>
      </c>
      <c r="I19" s="18"/>
      <c r="J19" s="11"/>
      <c r="K19" s="31" t="s">
        <v>194</v>
      </c>
      <c r="L19" s="11" t="s">
        <v>12</v>
      </c>
      <c r="M19" s="11">
        <v>25</v>
      </c>
      <c r="N19" s="8" t="str">
        <f t="shared" si="2"/>
        <v>0107</v>
      </c>
      <c r="O19" s="8" t="str">
        <f t="shared" si="0"/>
        <v>11</v>
      </c>
      <c r="P19" s="8" t="str">
        <f t="shared" si="3"/>
        <v>H26.7-250107-11</v>
      </c>
    </row>
    <row r="20" spans="1:16" s="7" customFormat="1" ht="31.5" x14ac:dyDescent="0.25">
      <c r="A20" s="20">
        <f t="shared" si="4"/>
        <v>12</v>
      </c>
      <c r="B20" s="20" t="str">
        <f t="shared" si="1"/>
        <v>H26.7-250107-12</v>
      </c>
      <c r="C20" s="41" t="s">
        <v>27</v>
      </c>
      <c r="D20" s="42" t="s">
        <v>28</v>
      </c>
      <c r="E20" s="31" t="s">
        <v>72</v>
      </c>
      <c r="F20" s="31" t="s">
        <v>71</v>
      </c>
      <c r="G20" s="43">
        <f>72+85+403+846+319</f>
        <v>1725</v>
      </c>
      <c r="H20" s="31">
        <v>5</v>
      </c>
      <c r="I20" s="18"/>
      <c r="J20" s="11"/>
      <c r="K20" s="31" t="s">
        <v>195</v>
      </c>
      <c r="L20" s="11" t="s">
        <v>12</v>
      </c>
      <c r="M20" s="11">
        <v>25</v>
      </c>
      <c r="N20" s="8" t="str">
        <f t="shared" si="2"/>
        <v>0107</v>
      </c>
      <c r="O20" s="8" t="str">
        <f t="shared" si="0"/>
        <v>12</v>
      </c>
      <c r="P20" s="8" t="str">
        <f t="shared" si="3"/>
        <v>H26.7-250107-12</v>
      </c>
    </row>
    <row r="21" spans="1:16" s="7" customFormat="1" ht="31.5" x14ac:dyDescent="0.25">
      <c r="A21" s="20">
        <f t="shared" si="4"/>
        <v>13</v>
      </c>
      <c r="B21" s="20" t="str">
        <f t="shared" si="1"/>
        <v>H26.7-250107-13</v>
      </c>
      <c r="C21" s="41" t="s">
        <v>27</v>
      </c>
      <c r="D21" s="42" t="s">
        <v>28</v>
      </c>
      <c r="E21" s="31" t="s">
        <v>72</v>
      </c>
      <c r="F21" s="31" t="s">
        <v>71</v>
      </c>
      <c r="G21" s="43">
        <v>2500</v>
      </c>
      <c r="H21" s="31">
        <v>1</v>
      </c>
      <c r="I21" s="18"/>
      <c r="J21" s="11"/>
      <c r="K21" s="31" t="s">
        <v>196</v>
      </c>
      <c r="L21" s="11" t="s">
        <v>12</v>
      </c>
      <c r="M21" s="11">
        <v>25</v>
      </c>
      <c r="N21" s="8" t="str">
        <f t="shared" si="2"/>
        <v>0107</v>
      </c>
      <c r="O21" s="8" t="str">
        <f t="shared" si="0"/>
        <v>13</v>
      </c>
      <c r="P21" s="8" t="str">
        <f t="shared" si="3"/>
        <v>H26.7-250107-13</v>
      </c>
    </row>
    <row r="22" spans="1:16" s="7" customFormat="1" ht="31.5" x14ac:dyDescent="0.25">
      <c r="A22" s="20">
        <f t="shared" si="4"/>
        <v>14</v>
      </c>
      <c r="B22" s="20" t="str">
        <f t="shared" si="1"/>
        <v>H26.7-250107-14</v>
      </c>
      <c r="C22" s="41" t="s">
        <v>27</v>
      </c>
      <c r="D22" s="42" t="s">
        <v>28</v>
      </c>
      <c r="E22" s="31" t="s">
        <v>54</v>
      </c>
      <c r="F22" s="31" t="s">
        <v>71</v>
      </c>
      <c r="G22" s="43">
        <v>416</v>
      </c>
      <c r="H22" s="31">
        <v>1</v>
      </c>
      <c r="I22" s="18"/>
      <c r="J22" s="11"/>
      <c r="K22" s="31" t="s">
        <v>197</v>
      </c>
      <c r="L22" s="11" t="s">
        <v>12</v>
      </c>
      <c r="M22" s="11">
        <v>25</v>
      </c>
      <c r="N22" s="8" t="str">
        <f t="shared" si="2"/>
        <v>0107</v>
      </c>
      <c r="O22" s="8" t="str">
        <f t="shared" si="0"/>
        <v>14</v>
      </c>
      <c r="P22" s="8" t="str">
        <f t="shared" si="3"/>
        <v>H26.7-250107-14</v>
      </c>
    </row>
    <row r="23" spans="1:16" s="7" customFormat="1" ht="31.5" x14ac:dyDescent="0.25">
      <c r="A23" s="20">
        <f t="shared" si="4"/>
        <v>15</v>
      </c>
      <c r="B23" s="20" t="str">
        <f t="shared" si="1"/>
        <v>H26.7-250107-15</v>
      </c>
      <c r="C23" s="41" t="s">
        <v>27</v>
      </c>
      <c r="D23" s="42" t="s">
        <v>28</v>
      </c>
      <c r="E23" s="31" t="s">
        <v>56</v>
      </c>
      <c r="F23" s="31" t="s">
        <v>71</v>
      </c>
      <c r="G23" s="43">
        <v>896</v>
      </c>
      <c r="H23" s="31">
        <v>1</v>
      </c>
      <c r="I23" s="18"/>
      <c r="J23" s="11"/>
      <c r="K23" s="31" t="s">
        <v>198</v>
      </c>
      <c r="L23" s="11" t="s">
        <v>12</v>
      </c>
      <c r="M23" s="11">
        <v>25</v>
      </c>
      <c r="N23" s="8" t="str">
        <f t="shared" si="2"/>
        <v>0107</v>
      </c>
      <c r="O23" s="8" t="str">
        <f t="shared" si="0"/>
        <v>15</v>
      </c>
      <c r="P23" s="8" t="str">
        <f t="shared" si="3"/>
        <v>H26.7-250107-15</v>
      </c>
    </row>
    <row r="24" spans="1:16" s="7" customFormat="1" ht="31.5" x14ac:dyDescent="0.25">
      <c r="A24" s="20">
        <f t="shared" si="4"/>
        <v>16</v>
      </c>
      <c r="B24" s="20" t="str">
        <f t="shared" si="1"/>
        <v>H26.7-250107-16</v>
      </c>
      <c r="C24" s="41" t="s">
        <v>27</v>
      </c>
      <c r="D24" s="42" t="s">
        <v>28</v>
      </c>
      <c r="E24" s="31" t="s">
        <v>56</v>
      </c>
      <c r="F24" s="31" t="s">
        <v>71</v>
      </c>
      <c r="G24" s="43">
        <v>896</v>
      </c>
      <c r="H24" s="31">
        <v>1</v>
      </c>
      <c r="I24" s="18"/>
      <c r="J24" s="11"/>
      <c r="K24" s="31" t="s">
        <v>199</v>
      </c>
      <c r="L24" s="11" t="s">
        <v>12</v>
      </c>
      <c r="M24" s="11">
        <v>25</v>
      </c>
      <c r="N24" s="8" t="str">
        <f t="shared" si="2"/>
        <v>0107</v>
      </c>
      <c r="O24" s="8" t="str">
        <f t="shared" si="0"/>
        <v>16</v>
      </c>
      <c r="P24" s="8" t="str">
        <f t="shared" si="3"/>
        <v>H26.7-250107-16</v>
      </c>
    </row>
    <row r="25" spans="1:16" s="7" customFormat="1" ht="31.5" x14ac:dyDescent="0.25">
      <c r="A25" s="20">
        <f t="shared" si="4"/>
        <v>17</v>
      </c>
      <c r="B25" s="20" t="str">
        <f t="shared" si="1"/>
        <v>H26.7-250107-17</v>
      </c>
      <c r="C25" s="41" t="s">
        <v>27</v>
      </c>
      <c r="D25" s="42" t="s">
        <v>28</v>
      </c>
      <c r="E25" s="31" t="s">
        <v>56</v>
      </c>
      <c r="F25" s="31" t="s">
        <v>71</v>
      </c>
      <c r="G25" s="43">
        <v>168</v>
      </c>
      <c r="H25" s="31">
        <v>1</v>
      </c>
      <c r="I25" s="18"/>
      <c r="J25" s="11"/>
      <c r="K25" s="31" t="s">
        <v>200</v>
      </c>
      <c r="L25" s="11" t="s">
        <v>12</v>
      </c>
      <c r="M25" s="11">
        <v>25</v>
      </c>
      <c r="N25" s="8" t="str">
        <f t="shared" si="2"/>
        <v>0107</v>
      </c>
      <c r="O25" s="8" t="str">
        <f t="shared" si="0"/>
        <v>17</v>
      </c>
      <c r="P25" s="8" t="str">
        <f t="shared" si="3"/>
        <v>H26.7-250107-17</v>
      </c>
    </row>
    <row r="26" spans="1:16" s="7" customFormat="1" ht="31.5" x14ac:dyDescent="0.25">
      <c r="A26" s="20">
        <f t="shared" si="4"/>
        <v>18</v>
      </c>
      <c r="B26" s="20" t="str">
        <f t="shared" si="1"/>
        <v>H26.7-250107-18</v>
      </c>
      <c r="C26" s="41" t="s">
        <v>27</v>
      </c>
      <c r="D26" s="42" t="s">
        <v>28</v>
      </c>
      <c r="E26" s="31" t="s">
        <v>763</v>
      </c>
      <c r="F26" s="31" t="s">
        <v>67</v>
      </c>
      <c r="G26" s="43">
        <v>4</v>
      </c>
      <c r="H26" s="31">
        <v>1</v>
      </c>
      <c r="I26" s="18"/>
      <c r="J26" s="11"/>
      <c r="K26" s="31" t="s">
        <v>201</v>
      </c>
      <c r="L26" s="11" t="s">
        <v>12</v>
      </c>
      <c r="M26" s="11">
        <v>25</v>
      </c>
      <c r="N26" s="8" t="str">
        <f t="shared" si="2"/>
        <v>0107</v>
      </c>
      <c r="O26" s="8" t="str">
        <f t="shared" si="0"/>
        <v>18</v>
      </c>
      <c r="P26" s="8" t="str">
        <f t="shared" si="3"/>
        <v>H26.7-250107-18</v>
      </c>
    </row>
    <row r="27" spans="1:16" s="7" customFormat="1" ht="31.5" x14ac:dyDescent="0.25">
      <c r="A27" s="20">
        <f t="shared" si="4"/>
        <v>19</v>
      </c>
      <c r="B27" s="20" t="str">
        <f t="shared" si="1"/>
        <v>H26.7-250207-01</v>
      </c>
      <c r="C27" s="41" t="s">
        <v>19</v>
      </c>
      <c r="D27" s="42" t="s">
        <v>20</v>
      </c>
      <c r="E27" s="31" t="s">
        <v>74</v>
      </c>
      <c r="F27" s="31" t="s">
        <v>67</v>
      </c>
      <c r="G27" s="43">
        <v>1457</v>
      </c>
      <c r="H27" s="31">
        <v>1</v>
      </c>
      <c r="I27" s="18"/>
      <c r="J27" s="11"/>
      <c r="K27" s="32" t="s">
        <v>202</v>
      </c>
      <c r="L27" s="11" t="s">
        <v>12</v>
      </c>
      <c r="M27" s="11">
        <v>25</v>
      </c>
      <c r="N27" s="8" t="str">
        <f t="shared" si="2"/>
        <v>0207</v>
      </c>
      <c r="O27" s="8" t="str">
        <f t="shared" si="0"/>
        <v>01</v>
      </c>
      <c r="P27" s="8" t="str">
        <f t="shared" si="3"/>
        <v>H26.7-250207-01</v>
      </c>
    </row>
    <row r="28" spans="1:16" s="7" customFormat="1" ht="31.5" x14ac:dyDescent="0.25">
      <c r="A28" s="20">
        <f t="shared" si="4"/>
        <v>20</v>
      </c>
      <c r="B28" s="20" t="str">
        <f t="shared" si="1"/>
        <v>H26.7-250207-03</v>
      </c>
      <c r="C28" s="41" t="s">
        <v>19</v>
      </c>
      <c r="D28" s="42" t="s">
        <v>20</v>
      </c>
      <c r="E28" s="31" t="s">
        <v>74</v>
      </c>
      <c r="F28" s="31" t="s">
        <v>67</v>
      </c>
      <c r="G28" s="43">
        <v>960</v>
      </c>
      <c r="H28" s="31">
        <v>1</v>
      </c>
      <c r="I28" s="18"/>
      <c r="J28" s="11"/>
      <c r="K28" s="30" t="s">
        <v>203</v>
      </c>
      <c r="L28" s="11" t="s">
        <v>12</v>
      </c>
      <c r="M28" s="11">
        <v>25</v>
      </c>
      <c r="N28" s="8" t="str">
        <f t="shared" si="2"/>
        <v>0207</v>
      </c>
      <c r="O28" s="8" t="str">
        <f t="shared" si="0"/>
        <v>03</v>
      </c>
      <c r="P28" s="8" t="str">
        <f t="shared" si="3"/>
        <v>H26.7-250207-03</v>
      </c>
    </row>
    <row r="29" spans="1:16" s="7" customFormat="1" ht="31.5" x14ac:dyDescent="0.25">
      <c r="A29" s="20">
        <f t="shared" si="4"/>
        <v>21</v>
      </c>
      <c r="B29" s="20" t="str">
        <f t="shared" si="1"/>
        <v>H26.7-250207-04</v>
      </c>
      <c r="C29" s="41" t="s">
        <v>41</v>
      </c>
      <c r="D29" s="42" t="s">
        <v>42</v>
      </c>
      <c r="E29" s="31" t="s">
        <v>58</v>
      </c>
      <c r="F29" s="31" t="s">
        <v>68</v>
      </c>
      <c r="G29" s="43">
        <v>10857</v>
      </c>
      <c r="H29" s="31">
        <v>1</v>
      </c>
      <c r="I29" s="18"/>
      <c r="J29" s="11"/>
      <c r="K29" s="30" t="s">
        <v>204</v>
      </c>
      <c r="L29" s="11" t="s">
        <v>12</v>
      </c>
      <c r="M29" s="11">
        <v>25</v>
      </c>
      <c r="N29" s="8" t="str">
        <f t="shared" si="2"/>
        <v>0207</v>
      </c>
      <c r="O29" s="8" t="str">
        <f t="shared" si="0"/>
        <v>04</v>
      </c>
      <c r="P29" s="8" t="str">
        <f t="shared" si="3"/>
        <v>H26.7-250207-04</v>
      </c>
    </row>
    <row r="30" spans="1:16" s="7" customFormat="1" ht="31.5" x14ac:dyDescent="0.25">
      <c r="A30" s="20">
        <f t="shared" si="4"/>
        <v>22</v>
      </c>
      <c r="B30" s="20" t="str">
        <f t="shared" si="1"/>
        <v>H26.7-250207-05</v>
      </c>
      <c r="C30" s="41" t="s">
        <v>41</v>
      </c>
      <c r="D30" s="42" t="s">
        <v>42</v>
      </c>
      <c r="E30" s="31" t="s">
        <v>58</v>
      </c>
      <c r="F30" s="31" t="s">
        <v>68</v>
      </c>
      <c r="G30" s="43">
        <f>8841+31810+33966</f>
        <v>74617</v>
      </c>
      <c r="H30" s="31">
        <v>3</v>
      </c>
      <c r="I30" s="18"/>
      <c r="J30" s="11"/>
      <c r="K30" s="30" t="s">
        <v>205</v>
      </c>
      <c r="L30" s="11" t="s">
        <v>12</v>
      </c>
      <c r="M30" s="11">
        <v>25</v>
      </c>
      <c r="N30" s="8" t="str">
        <f t="shared" si="2"/>
        <v>0207</v>
      </c>
      <c r="O30" s="8" t="str">
        <f t="shared" si="0"/>
        <v>05</v>
      </c>
      <c r="P30" s="8" t="str">
        <f t="shared" si="3"/>
        <v>H26.7-250207-05</v>
      </c>
    </row>
    <row r="31" spans="1:16" s="7" customFormat="1" ht="31.5" x14ac:dyDescent="0.25">
      <c r="A31" s="20">
        <f t="shared" si="4"/>
        <v>23</v>
      </c>
      <c r="B31" s="20" t="str">
        <f t="shared" si="1"/>
        <v>H26.7-250207-06</v>
      </c>
      <c r="C31" s="41" t="s">
        <v>121</v>
      </c>
      <c r="D31" s="42" t="s">
        <v>122</v>
      </c>
      <c r="E31" s="31" t="s">
        <v>92</v>
      </c>
      <c r="F31" s="31" t="s">
        <v>68</v>
      </c>
      <c r="G31" s="43">
        <f>16+52+134+132+102+567+105+71+141+119+106</f>
        <v>1545</v>
      </c>
      <c r="H31" s="31">
        <v>12</v>
      </c>
      <c r="I31" s="18"/>
      <c r="J31" s="11"/>
      <c r="K31" s="30" t="s">
        <v>206</v>
      </c>
      <c r="L31" s="11" t="s">
        <v>12</v>
      </c>
      <c r="M31" s="11">
        <v>25</v>
      </c>
      <c r="N31" s="8" t="str">
        <f t="shared" si="2"/>
        <v>0207</v>
      </c>
      <c r="O31" s="8" t="str">
        <f t="shared" si="0"/>
        <v>06</v>
      </c>
      <c r="P31" s="8" t="str">
        <f t="shared" si="3"/>
        <v>H26.7-250207-06</v>
      </c>
    </row>
    <row r="32" spans="1:16" s="7" customFormat="1" ht="47.25" x14ac:dyDescent="0.25">
      <c r="A32" s="20">
        <f t="shared" si="4"/>
        <v>24</v>
      </c>
      <c r="B32" s="20" t="str">
        <f t="shared" si="1"/>
        <v>H26.7-250207-07</v>
      </c>
      <c r="C32" s="41" t="s">
        <v>568</v>
      </c>
      <c r="D32" s="42" t="s">
        <v>569</v>
      </c>
      <c r="E32" s="31" t="s">
        <v>764</v>
      </c>
      <c r="F32" s="31" t="s">
        <v>67</v>
      </c>
      <c r="G32" s="43">
        <v>3</v>
      </c>
      <c r="H32" s="31">
        <v>1</v>
      </c>
      <c r="I32" s="18"/>
      <c r="J32" s="11"/>
      <c r="K32" s="38" t="s">
        <v>207</v>
      </c>
      <c r="L32" s="11" t="s">
        <v>12</v>
      </c>
      <c r="M32" s="11">
        <v>25</v>
      </c>
      <c r="N32" s="8" t="str">
        <f t="shared" si="2"/>
        <v>0207</v>
      </c>
      <c r="O32" s="8" t="str">
        <f t="shared" si="0"/>
        <v>07</v>
      </c>
      <c r="P32" s="8" t="str">
        <f t="shared" si="3"/>
        <v>H26.7-250207-07</v>
      </c>
    </row>
    <row r="33" spans="1:16" s="7" customFormat="1" ht="31.5" x14ac:dyDescent="0.25">
      <c r="A33" s="20">
        <f t="shared" si="4"/>
        <v>25</v>
      </c>
      <c r="B33" s="20" t="str">
        <f t="shared" si="1"/>
        <v>H26.7-250207-08</v>
      </c>
      <c r="C33" s="41" t="s">
        <v>35</v>
      </c>
      <c r="D33" s="42" t="s">
        <v>36</v>
      </c>
      <c r="E33" s="31" t="s">
        <v>53</v>
      </c>
      <c r="F33" s="31" t="s">
        <v>69</v>
      </c>
      <c r="G33" s="43">
        <v>11.28</v>
      </c>
      <c r="H33" s="31">
        <v>1</v>
      </c>
      <c r="I33" s="18"/>
      <c r="J33" s="11"/>
      <c r="K33" s="30" t="s">
        <v>208</v>
      </c>
      <c r="L33" s="11" t="s">
        <v>12</v>
      </c>
      <c r="M33" s="11">
        <v>25</v>
      </c>
      <c r="N33" s="8" t="str">
        <f t="shared" si="2"/>
        <v>0207</v>
      </c>
      <c r="O33" s="8" t="str">
        <f t="shared" si="0"/>
        <v>08</v>
      </c>
      <c r="P33" s="8" t="str">
        <f t="shared" si="3"/>
        <v>H26.7-250207-08</v>
      </c>
    </row>
    <row r="34" spans="1:16" s="7" customFormat="1" ht="31.5" x14ac:dyDescent="0.25">
      <c r="A34" s="20">
        <f t="shared" si="4"/>
        <v>26</v>
      </c>
      <c r="B34" s="20" t="str">
        <f t="shared" si="1"/>
        <v>H26.7-250207-09</v>
      </c>
      <c r="C34" s="41" t="s">
        <v>35</v>
      </c>
      <c r="D34" s="42" t="s">
        <v>36</v>
      </c>
      <c r="E34" s="31" t="s">
        <v>53</v>
      </c>
      <c r="F34" s="31" t="s">
        <v>69</v>
      </c>
      <c r="G34" s="43">
        <v>5.3</v>
      </c>
      <c r="H34" s="31">
        <v>1</v>
      </c>
      <c r="I34" s="18"/>
      <c r="J34" s="11"/>
      <c r="K34" s="38" t="s">
        <v>209</v>
      </c>
      <c r="L34" s="11" t="s">
        <v>12</v>
      </c>
      <c r="M34" s="11">
        <v>25</v>
      </c>
      <c r="N34" s="8" t="str">
        <f t="shared" si="2"/>
        <v>0207</v>
      </c>
      <c r="O34" s="8" t="str">
        <f t="shared" si="0"/>
        <v>09</v>
      </c>
      <c r="P34" s="8" t="str">
        <f t="shared" si="3"/>
        <v>H26.7-250207-09</v>
      </c>
    </row>
    <row r="35" spans="1:16" s="7" customFormat="1" ht="31.5" x14ac:dyDescent="0.25">
      <c r="A35" s="20">
        <f t="shared" si="4"/>
        <v>27</v>
      </c>
      <c r="B35" s="20" t="str">
        <f t="shared" si="1"/>
        <v>H26.7-250207-10</v>
      </c>
      <c r="C35" s="41" t="s">
        <v>35</v>
      </c>
      <c r="D35" s="42" t="s">
        <v>36</v>
      </c>
      <c r="E35" s="31" t="s">
        <v>53</v>
      </c>
      <c r="F35" s="31" t="s">
        <v>69</v>
      </c>
      <c r="G35" s="43">
        <v>11.18</v>
      </c>
      <c r="H35" s="31">
        <v>1</v>
      </c>
      <c r="I35" s="18"/>
      <c r="J35" s="11"/>
      <c r="K35" s="30" t="s">
        <v>210</v>
      </c>
      <c r="L35" s="11" t="s">
        <v>12</v>
      </c>
      <c r="M35" s="11">
        <v>25</v>
      </c>
      <c r="N35" s="8" t="str">
        <f t="shared" si="2"/>
        <v>0207</v>
      </c>
      <c r="O35" s="8" t="str">
        <f t="shared" si="0"/>
        <v>10</v>
      </c>
      <c r="P35" s="8" t="str">
        <f t="shared" si="3"/>
        <v>H26.7-250207-10</v>
      </c>
    </row>
    <row r="36" spans="1:16" s="7" customFormat="1" ht="31.5" x14ac:dyDescent="0.25">
      <c r="A36" s="20">
        <f t="shared" si="4"/>
        <v>28</v>
      </c>
      <c r="B36" s="20" t="str">
        <f t="shared" si="1"/>
        <v>H26.7-250207-11</v>
      </c>
      <c r="C36" s="41" t="s">
        <v>35</v>
      </c>
      <c r="D36" s="42" t="s">
        <v>36</v>
      </c>
      <c r="E36" s="31" t="s">
        <v>53</v>
      </c>
      <c r="F36" s="31" t="s">
        <v>69</v>
      </c>
      <c r="G36" s="43" t="s">
        <v>841</v>
      </c>
      <c r="H36" s="31">
        <v>1</v>
      </c>
      <c r="I36" s="18"/>
      <c r="J36" s="11"/>
      <c r="K36" s="30" t="s">
        <v>211</v>
      </c>
      <c r="L36" s="11" t="s">
        <v>12</v>
      </c>
      <c r="M36" s="11">
        <v>25</v>
      </c>
      <c r="N36" s="8" t="str">
        <f t="shared" si="2"/>
        <v>0207</v>
      </c>
      <c r="O36" s="8" t="str">
        <f t="shared" si="0"/>
        <v>11</v>
      </c>
      <c r="P36" s="8" t="str">
        <f t="shared" si="3"/>
        <v>H26.7-250207-11</v>
      </c>
    </row>
    <row r="37" spans="1:16" s="7" customFormat="1" ht="31.5" x14ac:dyDescent="0.25">
      <c r="A37" s="20">
        <f t="shared" si="4"/>
        <v>29</v>
      </c>
      <c r="B37" s="20" t="str">
        <f t="shared" si="1"/>
        <v>H26.7-250207-12</v>
      </c>
      <c r="C37" s="41" t="s">
        <v>35</v>
      </c>
      <c r="D37" s="42" t="s">
        <v>36</v>
      </c>
      <c r="E37" s="31" t="s">
        <v>53</v>
      </c>
      <c r="F37" s="31" t="s">
        <v>69</v>
      </c>
      <c r="G37" s="43" t="s">
        <v>842</v>
      </c>
      <c r="H37" s="31">
        <v>2</v>
      </c>
      <c r="I37" s="18"/>
      <c r="J37" s="11"/>
      <c r="K37" s="30" t="s">
        <v>212</v>
      </c>
      <c r="L37" s="11" t="s">
        <v>12</v>
      </c>
      <c r="M37" s="11">
        <v>25</v>
      </c>
      <c r="N37" s="8" t="str">
        <f t="shared" si="2"/>
        <v>0207</v>
      </c>
      <c r="O37" s="8" t="str">
        <f t="shared" si="0"/>
        <v>12</v>
      </c>
      <c r="P37" s="8" t="str">
        <f t="shared" si="3"/>
        <v>H26.7-250207-12</v>
      </c>
    </row>
    <row r="38" spans="1:16" s="7" customFormat="1" ht="31.5" x14ac:dyDescent="0.25">
      <c r="A38" s="20">
        <f t="shared" si="4"/>
        <v>30</v>
      </c>
      <c r="B38" s="20" t="str">
        <f t="shared" si="1"/>
        <v>H26.7-250207-13</v>
      </c>
      <c r="C38" s="41" t="s">
        <v>35</v>
      </c>
      <c r="D38" s="42" t="s">
        <v>36</v>
      </c>
      <c r="E38" s="31" t="s">
        <v>53</v>
      </c>
      <c r="F38" s="31" t="s">
        <v>69</v>
      </c>
      <c r="G38" s="43" t="s">
        <v>843</v>
      </c>
      <c r="H38" s="31">
        <v>3</v>
      </c>
      <c r="I38" s="18"/>
      <c r="J38" s="11"/>
      <c r="K38" s="30" t="s">
        <v>213</v>
      </c>
      <c r="L38" s="11" t="s">
        <v>12</v>
      </c>
      <c r="M38" s="11">
        <v>25</v>
      </c>
      <c r="N38" s="8" t="str">
        <f t="shared" si="2"/>
        <v>0207</v>
      </c>
      <c r="O38" s="8" t="str">
        <f t="shared" si="0"/>
        <v>13</v>
      </c>
      <c r="P38" s="8" t="str">
        <f t="shared" si="3"/>
        <v>H26.7-250207-13</v>
      </c>
    </row>
    <row r="39" spans="1:16" s="7" customFormat="1" ht="31.5" x14ac:dyDescent="0.25">
      <c r="A39" s="20">
        <f t="shared" si="4"/>
        <v>31</v>
      </c>
      <c r="B39" s="20" t="str">
        <f t="shared" si="1"/>
        <v>H26.7-250207-14</v>
      </c>
      <c r="C39" s="41" t="s">
        <v>35</v>
      </c>
      <c r="D39" s="42" t="s">
        <v>36</v>
      </c>
      <c r="E39" s="31" t="s">
        <v>106</v>
      </c>
      <c r="F39" s="31" t="s">
        <v>69</v>
      </c>
      <c r="G39" s="43" t="s">
        <v>844</v>
      </c>
      <c r="H39" s="31">
        <v>8</v>
      </c>
      <c r="I39" s="18"/>
      <c r="J39" s="11"/>
      <c r="K39" s="30" t="s">
        <v>214</v>
      </c>
      <c r="L39" s="11" t="s">
        <v>12</v>
      </c>
      <c r="M39" s="11">
        <v>25</v>
      </c>
      <c r="N39" s="8" t="str">
        <f t="shared" si="2"/>
        <v>0207</v>
      </c>
      <c r="O39" s="8" t="str">
        <f t="shared" si="0"/>
        <v>14</v>
      </c>
      <c r="P39" s="8" t="str">
        <f t="shared" si="3"/>
        <v>H26.7-250207-14</v>
      </c>
    </row>
    <row r="40" spans="1:16" s="7" customFormat="1" ht="31.5" x14ac:dyDescent="0.25">
      <c r="A40" s="20">
        <f t="shared" si="4"/>
        <v>32</v>
      </c>
      <c r="B40" s="20" t="str">
        <f t="shared" si="1"/>
        <v>H26.7-250207-16</v>
      </c>
      <c r="C40" s="41" t="s">
        <v>35</v>
      </c>
      <c r="D40" s="42" t="s">
        <v>36</v>
      </c>
      <c r="E40" s="31" t="s">
        <v>106</v>
      </c>
      <c r="F40" s="31" t="s">
        <v>69</v>
      </c>
      <c r="G40" s="43" t="s">
        <v>845</v>
      </c>
      <c r="H40" s="31">
        <v>3</v>
      </c>
      <c r="I40" s="18"/>
      <c r="J40" s="11"/>
      <c r="K40" s="30" t="s">
        <v>215</v>
      </c>
      <c r="L40" s="11" t="s">
        <v>12</v>
      </c>
      <c r="M40" s="11">
        <v>25</v>
      </c>
      <c r="N40" s="8" t="str">
        <f t="shared" si="2"/>
        <v>0207</v>
      </c>
      <c r="O40" s="8" t="str">
        <f t="shared" si="0"/>
        <v>16</v>
      </c>
      <c r="P40" s="8" t="str">
        <f t="shared" si="3"/>
        <v>H26.7-250207-16</v>
      </c>
    </row>
    <row r="41" spans="1:16" s="7" customFormat="1" ht="31.5" x14ac:dyDescent="0.25">
      <c r="A41" s="20">
        <f t="shared" si="4"/>
        <v>33</v>
      </c>
      <c r="B41" s="20" t="str">
        <f t="shared" si="1"/>
        <v>H26.7-250207-17</v>
      </c>
      <c r="C41" s="41" t="s">
        <v>35</v>
      </c>
      <c r="D41" s="42" t="s">
        <v>36</v>
      </c>
      <c r="E41" s="31" t="s">
        <v>53</v>
      </c>
      <c r="F41" s="31" t="s">
        <v>69</v>
      </c>
      <c r="G41" s="43" t="s">
        <v>846</v>
      </c>
      <c r="H41" s="31">
        <v>3</v>
      </c>
      <c r="I41" s="18"/>
      <c r="J41" s="11"/>
      <c r="K41" s="30" t="s">
        <v>216</v>
      </c>
      <c r="L41" s="11" t="s">
        <v>12</v>
      </c>
      <c r="M41" s="11">
        <v>25</v>
      </c>
      <c r="N41" s="8" t="str">
        <f t="shared" si="2"/>
        <v>0207</v>
      </c>
      <c r="O41" s="8" t="str">
        <f t="shared" si="0"/>
        <v>17</v>
      </c>
      <c r="P41" s="8" t="str">
        <f t="shared" si="3"/>
        <v>H26.7-250207-17</v>
      </c>
    </row>
    <row r="42" spans="1:16" s="7" customFormat="1" ht="31.5" x14ac:dyDescent="0.25">
      <c r="A42" s="20">
        <f t="shared" si="4"/>
        <v>34</v>
      </c>
      <c r="B42" s="20" t="str">
        <f t="shared" si="1"/>
        <v>H26.7-250207-18</v>
      </c>
      <c r="C42" s="41" t="s">
        <v>35</v>
      </c>
      <c r="D42" s="42" t="s">
        <v>36</v>
      </c>
      <c r="E42" s="31" t="s">
        <v>53</v>
      </c>
      <c r="F42" s="31" t="s">
        <v>69</v>
      </c>
      <c r="G42" s="43" t="s">
        <v>847</v>
      </c>
      <c r="H42" s="31">
        <v>3</v>
      </c>
      <c r="I42" s="18"/>
      <c r="J42" s="11"/>
      <c r="K42" s="30" t="s">
        <v>217</v>
      </c>
      <c r="L42" s="11" t="s">
        <v>12</v>
      </c>
      <c r="M42" s="11">
        <v>25</v>
      </c>
      <c r="N42" s="8" t="str">
        <f t="shared" si="2"/>
        <v>0207</v>
      </c>
      <c r="O42" s="8" t="str">
        <f t="shared" si="0"/>
        <v>18</v>
      </c>
      <c r="P42" s="8" t="str">
        <f t="shared" si="3"/>
        <v>H26.7-250207-18</v>
      </c>
    </row>
    <row r="43" spans="1:16" s="7" customFormat="1" ht="31.5" x14ac:dyDescent="0.25">
      <c r="A43" s="20">
        <f t="shared" si="4"/>
        <v>35</v>
      </c>
      <c r="B43" s="20" t="str">
        <f t="shared" si="1"/>
        <v>H26.7-250207-19</v>
      </c>
      <c r="C43" s="41" t="s">
        <v>45</v>
      </c>
      <c r="D43" s="42" t="s">
        <v>49</v>
      </c>
      <c r="E43" s="31" t="s">
        <v>64</v>
      </c>
      <c r="F43" s="31" t="s">
        <v>67</v>
      </c>
      <c r="G43" s="43">
        <f>90+690+131+100+80</f>
        <v>1091</v>
      </c>
      <c r="H43" s="31">
        <v>5</v>
      </c>
      <c r="I43" s="18"/>
      <c r="J43" s="11"/>
      <c r="K43" s="30" t="s">
        <v>218</v>
      </c>
      <c r="L43" s="11" t="s">
        <v>12</v>
      </c>
      <c r="M43" s="11">
        <v>25</v>
      </c>
      <c r="N43" s="8" t="str">
        <f t="shared" si="2"/>
        <v>0207</v>
      </c>
      <c r="O43" s="8" t="str">
        <f t="shared" si="0"/>
        <v>19</v>
      </c>
      <c r="P43" s="8" t="str">
        <f t="shared" si="3"/>
        <v>H26.7-250207-19</v>
      </c>
    </row>
    <row r="44" spans="1:16" s="7" customFormat="1" ht="31.5" x14ac:dyDescent="0.25">
      <c r="A44" s="20">
        <f t="shared" si="4"/>
        <v>36</v>
      </c>
      <c r="B44" s="20" t="str">
        <f t="shared" si="1"/>
        <v>H26.7-250207-20</v>
      </c>
      <c r="C44" s="41" t="s">
        <v>45</v>
      </c>
      <c r="D44" s="42" t="s">
        <v>49</v>
      </c>
      <c r="E44" s="31" t="s">
        <v>64</v>
      </c>
      <c r="F44" s="31" t="s">
        <v>67</v>
      </c>
      <c r="G44" s="43">
        <v>120</v>
      </c>
      <c r="H44" s="31">
        <v>3</v>
      </c>
      <c r="I44" s="18"/>
      <c r="J44" s="11"/>
      <c r="K44" s="31" t="s">
        <v>219</v>
      </c>
      <c r="L44" s="11" t="s">
        <v>12</v>
      </c>
      <c r="M44" s="11">
        <v>25</v>
      </c>
      <c r="N44" s="8" t="str">
        <f t="shared" si="2"/>
        <v>0207</v>
      </c>
      <c r="O44" s="8" t="str">
        <f t="shared" si="0"/>
        <v>20</v>
      </c>
      <c r="P44" s="8" t="str">
        <f t="shared" si="3"/>
        <v>H26.7-250207-20</v>
      </c>
    </row>
    <row r="45" spans="1:16" s="7" customFormat="1" ht="31.5" x14ac:dyDescent="0.25">
      <c r="A45" s="20">
        <f t="shared" si="4"/>
        <v>37</v>
      </c>
      <c r="B45" s="20" t="str">
        <f t="shared" si="1"/>
        <v>H26.7-250207-21</v>
      </c>
      <c r="C45" s="41" t="s">
        <v>45</v>
      </c>
      <c r="D45" s="42" t="s">
        <v>49</v>
      </c>
      <c r="E45" s="31" t="s">
        <v>52</v>
      </c>
      <c r="F45" s="31" t="s">
        <v>67</v>
      </c>
      <c r="G45" s="43">
        <f>430+150+270+1000</f>
        <v>1850</v>
      </c>
      <c r="H45" s="31">
        <v>3</v>
      </c>
      <c r="I45" s="18"/>
      <c r="J45" s="11"/>
      <c r="K45" s="31" t="s">
        <v>220</v>
      </c>
      <c r="L45" s="11" t="s">
        <v>12</v>
      </c>
      <c r="M45" s="11">
        <v>25</v>
      </c>
      <c r="N45" s="8" t="str">
        <f t="shared" si="2"/>
        <v>0207</v>
      </c>
      <c r="O45" s="8" t="str">
        <f t="shared" si="0"/>
        <v>21</v>
      </c>
      <c r="P45" s="8" t="str">
        <f t="shared" si="3"/>
        <v>H26.7-250207-21</v>
      </c>
    </row>
    <row r="46" spans="1:16" s="7" customFormat="1" ht="31.5" x14ac:dyDescent="0.25">
      <c r="A46" s="20">
        <f t="shared" si="4"/>
        <v>38</v>
      </c>
      <c r="B46" s="20" t="str">
        <f t="shared" si="1"/>
        <v>H26.7-250207-22</v>
      </c>
      <c r="C46" s="41" t="s">
        <v>570</v>
      </c>
      <c r="D46" s="42" t="s">
        <v>571</v>
      </c>
      <c r="E46" s="31" t="s">
        <v>765</v>
      </c>
      <c r="F46" s="31" t="s">
        <v>67</v>
      </c>
      <c r="G46" s="43">
        <v>790</v>
      </c>
      <c r="H46" s="31">
        <v>1</v>
      </c>
      <c r="I46" s="18"/>
      <c r="J46" s="11"/>
      <c r="K46" s="31" t="s">
        <v>221</v>
      </c>
      <c r="L46" s="11" t="s">
        <v>12</v>
      </c>
      <c r="M46" s="11">
        <v>25</v>
      </c>
      <c r="N46" s="8" t="str">
        <f t="shared" si="2"/>
        <v>0207</v>
      </c>
      <c r="O46" s="8" t="str">
        <f t="shared" si="0"/>
        <v>22</v>
      </c>
      <c r="P46" s="8" t="str">
        <f t="shared" si="3"/>
        <v>H26.7-250207-22</v>
      </c>
    </row>
    <row r="47" spans="1:16" s="7" customFormat="1" ht="31.5" x14ac:dyDescent="0.25">
      <c r="A47" s="20">
        <f t="shared" si="4"/>
        <v>39</v>
      </c>
      <c r="B47" s="20" t="str">
        <f t="shared" si="1"/>
        <v>H26.7-250207-23</v>
      </c>
      <c r="C47" s="41" t="s">
        <v>572</v>
      </c>
      <c r="D47" s="42" t="s">
        <v>123</v>
      </c>
      <c r="E47" s="31" t="s">
        <v>60</v>
      </c>
      <c r="F47" s="31" t="s">
        <v>69</v>
      </c>
      <c r="G47" s="43">
        <v>99122</v>
      </c>
      <c r="H47" s="31">
        <v>1</v>
      </c>
      <c r="I47" s="18"/>
      <c r="J47" s="11"/>
      <c r="K47" s="31" t="s">
        <v>222</v>
      </c>
      <c r="L47" s="11" t="s">
        <v>12</v>
      </c>
      <c r="M47" s="11">
        <v>25</v>
      </c>
      <c r="N47" s="8" t="str">
        <f t="shared" si="2"/>
        <v>0207</v>
      </c>
      <c r="O47" s="8" t="str">
        <f t="shared" si="0"/>
        <v>23</v>
      </c>
      <c r="P47" s="8" t="str">
        <f t="shared" si="3"/>
        <v>H26.7-250207-23</v>
      </c>
    </row>
    <row r="48" spans="1:16" s="7" customFormat="1" ht="47.25" x14ac:dyDescent="0.25">
      <c r="A48" s="20">
        <f t="shared" si="4"/>
        <v>40</v>
      </c>
      <c r="B48" s="20" t="str">
        <f t="shared" si="1"/>
        <v>H26.7-250207-24</v>
      </c>
      <c r="C48" s="41" t="s">
        <v>102</v>
      </c>
      <c r="D48" s="42" t="s">
        <v>50</v>
      </c>
      <c r="E48" s="31" t="s">
        <v>128</v>
      </c>
      <c r="F48" s="31" t="s">
        <v>79</v>
      </c>
      <c r="G48" s="43">
        <v>50</v>
      </c>
      <c r="H48" s="31">
        <v>1</v>
      </c>
      <c r="I48" s="18"/>
      <c r="J48" s="11"/>
      <c r="K48" s="31" t="s">
        <v>223</v>
      </c>
      <c r="L48" s="11" t="s">
        <v>12</v>
      </c>
      <c r="M48" s="11">
        <v>25</v>
      </c>
      <c r="N48" s="8" t="str">
        <f t="shared" si="2"/>
        <v>0207</v>
      </c>
      <c r="O48" s="8" t="str">
        <f t="shared" si="0"/>
        <v>24</v>
      </c>
      <c r="P48" s="8" t="str">
        <f t="shared" si="3"/>
        <v>H26.7-250207-24</v>
      </c>
    </row>
    <row r="49" spans="1:16" s="7" customFormat="1" ht="31.5" x14ac:dyDescent="0.25">
      <c r="A49" s="20">
        <f t="shared" si="4"/>
        <v>41</v>
      </c>
      <c r="B49" s="20" t="str">
        <f t="shared" si="1"/>
        <v>H26.7-250207-25</v>
      </c>
      <c r="C49" s="41" t="s">
        <v>152</v>
      </c>
      <c r="D49" s="42" t="s">
        <v>153</v>
      </c>
      <c r="E49" s="31" t="s">
        <v>57</v>
      </c>
      <c r="F49" s="31" t="s">
        <v>68</v>
      </c>
      <c r="G49" s="43">
        <f>29+62</f>
        <v>91</v>
      </c>
      <c r="H49" s="31">
        <v>2</v>
      </c>
      <c r="I49" s="18"/>
      <c r="J49" s="11"/>
      <c r="K49" s="31" t="s">
        <v>224</v>
      </c>
      <c r="L49" s="11" t="s">
        <v>12</v>
      </c>
      <c r="M49" s="11">
        <v>25</v>
      </c>
      <c r="N49" s="8" t="str">
        <f t="shared" si="2"/>
        <v>0207</v>
      </c>
      <c r="O49" s="8" t="str">
        <f t="shared" si="0"/>
        <v>25</v>
      </c>
      <c r="P49" s="8" t="str">
        <f t="shared" si="3"/>
        <v>H26.7-250207-25</v>
      </c>
    </row>
    <row r="50" spans="1:16" s="7" customFormat="1" ht="31.5" x14ac:dyDescent="0.25">
      <c r="A50" s="20">
        <f t="shared" si="4"/>
        <v>42</v>
      </c>
      <c r="B50" s="20" t="str">
        <f t="shared" si="1"/>
        <v>H26.7-250207-26</v>
      </c>
      <c r="C50" s="41" t="s">
        <v>573</v>
      </c>
      <c r="D50" s="42" t="s">
        <v>574</v>
      </c>
      <c r="E50" s="31" t="s">
        <v>55</v>
      </c>
      <c r="F50" s="31" t="s">
        <v>79</v>
      </c>
      <c r="G50" s="43">
        <v>38000</v>
      </c>
      <c r="H50" s="31">
        <v>1</v>
      </c>
      <c r="I50" s="18"/>
      <c r="J50" s="11"/>
      <c r="K50" s="31" t="s">
        <v>225</v>
      </c>
      <c r="L50" s="11" t="s">
        <v>12</v>
      </c>
      <c r="M50" s="11">
        <v>25</v>
      </c>
      <c r="N50" s="8" t="str">
        <f t="shared" si="2"/>
        <v>0207</v>
      </c>
      <c r="O50" s="8" t="str">
        <f t="shared" si="0"/>
        <v>26</v>
      </c>
      <c r="P50" s="8" t="str">
        <f t="shared" si="3"/>
        <v>H26.7-250207-26</v>
      </c>
    </row>
    <row r="51" spans="1:16" s="7" customFormat="1" ht="31.5" x14ac:dyDescent="0.25">
      <c r="A51" s="20">
        <f t="shared" si="4"/>
        <v>43</v>
      </c>
      <c r="B51" s="20" t="str">
        <f t="shared" si="1"/>
        <v>H26.7-250207-27</v>
      </c>
      <c r="C51" s="41" t="s">
        <v>43</v>
      </c>
      <c r="D51" s="42" t="s">
        <v>44</v>
      </c>
      <c r="E51" s="31" t="s">
        <v>60</v>
      </c>
      <c r="F51" s="31" t="s">
        <v>69</v>
      </c>
      <c r="G51" s="43">
        <v>47692</v>
      </c>
      <c r="H51" s="31">
        <v>1</v>
      </c>
      <c r="I51" s="18"/>
      <c r="J51" s="11"/>
      <c r="K51" s="31" t="s">
        <v>226</v>
      </c>
      <c r="L51" s="11" t="s">
        <v>12</v>
      </c>
      <c r="M51" s="11">
        <v>25</v>
      </c>
      <c r="N51" s="8" t="str">
        <f t="shared" si="2"/>
        <v>0207</v>
      </c>
      <c r="O51" s="8" t="str">
        <f t="shared" si="0"/>
        <v>27</v>
      </c>
      <c r="P51" s="8" t="str">
        <f t="shared" si="3"/>
        <v>H26.7-250207-27</v>
      </c>
    </row>
    <row r="52" spans="1:16" s="7" customFormat="1" ht="31.5" x14ac:dyDescent="0.25">
      <c r="A52" s="20">
        <f t="shared" si="4"/>
        <v>44</v>
      </c>
      <c r="B52" s="20" t="str">
        <f t="shared" si="1"/>
        <v>H26.7-250207-28</v>
      </c>
      <c r="C52" s="41" t="s">
        <v>43</v>
      </c>
      <c r="D52" s="42" t="s">
        <v>44</v>
      </c>
      <c r="E52" s="31" t="s">
        <v>60</v>
      </c>
      <c r="F52" s="31" t="s">
        <v>69</v>
      </c>
      <c r="G52" s="43">
        <v>75469</v>
      </c>
      <c r="H52" s="31">
        <v>1</v>
      </c>
      <c r="I52" s="18"/>
      <c r="J52" s="11"/>
      <c r="K52" s="31" t="s">
        <v>227</v>
      </c>
      <c r="L52" s="11" t="s">
        <v>12</v>
      </c>
      <c r="M52" s="11">
        <v>25</v>
      </c>
      <c r="N52" s="8" t="str">
        <f t="shared" si="2"/>
        <v>0207</v>
      </c>
      <c r="O52" s="8" t="str">
        <f t="shared" si="0"/>
        <v>28</v>
      </c>
      <c r="P52" s="8" t="str">
        <f t="shared" si="3"/>
        <v>H26.7-250207-28</v>
      </c>
    </row>
    <row r="53" spans="1:16" s="7" customFormat="1" ht="31.5" x14ac:dyDescent="0.25">
      <c r="A53" s="20">
        <f t="shared" si="4"/>
        <v>45</v>
      </c>
      <c r="B53" s="20" t="str">
        <f t="shared" si="1"/>
        <v>H26.7-250307-01</v>
      </c>
      <c r="C53" s="41" t="s">
        <v>19</v>
      </c>
      <c r="D53" s="42" t="s">
        <v>20</v>
      </c>
      <c r="E53" s="31" t="s">
        <v>52</v>
      </c>
      <c r="F53" s="31" t="s">
        <v>67</v>
      </c>
      <c r="G53" s="43">
        <v>1600</v>
      </c>
      <c r="H53" s="31">
        <v>1</v>
      </c>
      <c r="I53" s="18"/>
      <c r="J53" s="11"/>
      <c r="K53" s="32" t="s">
        <v>228</v>
      </c>
      <c r="L53" s="11" t="s">
        <v>12</v>
      </c>
      <c r="M53" s="11">
        <v>25</v>
      </c>
      <c r="N53" s="8" t="str">
        <f t="shared" si="2"/>
        <v>0307</v>
      </c>
      <c r="O53" s="8" t="str">
        <f t="shared" si="0"/>
        <v>01</v>
      </c>
      <c r="P53" s="8" t="str">
        <f t="shared" si="3"/>
        <v>H26.7-250307-01</v>
      </c>
    </row>
    <row r="54" spans="1:16" s="7" customFormat="1" ht="31.5" x14ac:dyDescent="0.25">
      <c r="A54" s="20">
        <f t="shared" si="4"/>
        <v>46</v>
      </c>
      <c r="B54" s="20" t="str">
        <f t="shared" si="1"/>
        <v>H26.7-250307-02</v>
      </c>
      <c r="C54" s="41" t="s">
        <v>19</v>
      </c>
      <c r="D54" s="42" t="s">
        <v>20</v>
      </c>
      <c r="E54" s="31" t="s">
        <v>52</v>
      </c>
      <c r="F54" s="31" t="s">
        <v>67</v>
      </c>
      <c r="G54" s="43">
        <v>1840</v>
      </c>
      <c r="H54" s="31">
        <v>1</v>
      </c>
      <c r="I54" s="18"/>
      <c r="J54" s="11"/>
      <c r="K54" s="32" t="s">
        <v>229</v>
      </c>
      <c r="L54" s="11" t="s">
        <v>12</v>
      </c>
      <c r="M54" s="11">
        <v>25</v>
      </c>
      <c r="N54" s="8" t="str">
        <f t="shared" si="2"/>
        <v>0307</v>
      </c>
      <c r="O54" s="8" t="str">
        <f t="shared" si="0"/>
        <v>02</v>
      </c>
      <c r="P54" s="8" t="str">
        <f t="shared" si="3"/>
        <v>H26.7-250307-02</v>
      </c>
    </row>
    <row r="55" spans="1:16" s="7" customFormat="1" ht="31.5" x14ac:dyDescent="0.25">
      <c r="A55" s="20">
        <f t="shared" si="4"/>
        <v>47</v>
      </c>
      <c r="B55" s="20" t="str">
        <f t="shared" si="1"/>
        <v>H26.7-250307-03</v>
      </c>
      <c r="C55" s="41" t="s">
        <v>19</v>
      </c>
      <c r="D55" s="42" t="s">
        <v>20</v>
      </c>
      <c r="E55" s="31" t="s">
        <v>74</v>
      </c>
      <c r="F55" s="31" t="s">
        <v>67</v>
      </c>
      <c r="G55" s="43">
        <v>2540</v>
      </c>
      <c r="H55" s="31">
        <v>1</v>
      </c>
      <c r="I55" s="18"/>
      <c r="J55" s="11"/>
      <c r="K55" s="32" t="s">
        <v>230</v>
      </c>
      <c r="L55" s="11" t="s">
        <v>12</v>
      </c>
      <c r="M55" s="11">
        <v>25</v>
      </c>
      <c r="N55" s="8" t="str">
        <f t="shared" si="2"/>
        <v>0307</v>
      </c>
      <c r="O55" s="8" t="str">
        <f t="shared" si="0"/>
        <v>03</v>
      </c>
      <c r="P55" s="8" t="str">
        <f t="shared" si="3"/>
        <v>H26.7-250307-03</v>
      </c>
    </row>
    <row r="56" spans="1:16" s="7" customFormat="1" ht="31.5" x14ac:dyDescent="0.25">
      <c r="A56" s="20">
        <f t="shared" si="4"/>
        <v>48</v>
      </c>
      <c r="B56" s="20" t="str">
        <f t="shared" si="1"/>
        <v>H26.7-250307-04</v>
      </c>
      <c r="C56" s="41" t="s">
        <v>19</v>
      </c>
      <c r="D56" s="42" t="s">
        <v>20</v>
      </c>
      <c r="E56" s="31" t="s">
        <v>182</v>
      </c>
      <c r="F56" s="31" t="s">
        <v>67</v>
      </c>
      <c r="G56" s="43">
        <v>6816</v>
      </c>
      <c r="H56" s="31">
        <v>1</v>
      </c>
      <c r="I56" s="18"/>
      <c r="J56" s="11"/>
      <c r="K56" s="32" t="s">
        <v>231</v>
      </c>
      <c r="L56" s="11" t="s">
        <v>12</v>
      </c>
      <c r="M56" s="11">
        <v>25</v>
      </c>
      <c r="N56" s="8" t="str">
        <f t="shared" si="2"/>
        <v>0307</v>
      </c>
      <c r="O56" s="8" t="str">
        <f t="shared" si="0"/>
        <v>04</v>
      </c>
      <c r="P56" s="8" t="str">
        <f t="shared" si="3"/>
        <v>H26.7-250307-04</v>
      </c>
    </row>
    <row r="57" spans="1:16" s="7" customFormat="1" ht="31.5" x14ac:dyDescent="0.25">
      <c r="A57" s="20">
        <f t="shared" si="4"/>
        <v>49</v>
      </c>
      <c r="B57" s="20" t="str">
        <f t="shared" si="1"/>
        <v>H26.7-250307-06</v>
      </c>
      <c r="C57" s="41" t="s">
        <v>19</v>
      </c>
      <c r="D57" s="42" t="s">
        <v>20</v>
      </c>
      <c r="E57" s="31" t="s">
        <v>182</v>
      </c>
      <c r="F57" s="31" t="s">
        <v>67</v>
      </c>
      <c r="G57" s="43">
        <v>2460</v>
      </c>
      <c r="H57" s="31">
        <v>1</v>
      </c>
      <c r="I57" s="18"/>
      <c r="J57" s="11"/>
      <c r="K57" s="32" t="s">
        <v>232</v>
      </c>
      <c r="L57" s="11" t="s">
        <v>12</v>
      </c>
      <c r="M57" s="11">
        <v>25</v>
      </c>
      <c r="N57" s="8" t="str">
        <f t="shared" si="2"/>
        <v>0307</v>
      </c>
      <c r="O57" s="8" t="str">
        <f t="shared" si="0"/>
        <v>06</v>
      </c>
      <c r="P57" s="8" t="str">
        <f t="shared" si="3"/>
        <v>H26.7-250307-06</v>
      </c>
    </row>
    <row r="58" spans="1:16" s="7" customFormat="1" ht="31.5" x14ac:dyDescent="0.25">
      <c r="A58" s="20">
        <f t="shared" si="4"/>
        <v>50</v>
      </c>
      <c r="B58" s="20" t="str">
        <f t="shared" si="1"/>
        <v>H26.7-250307-07</v>
      </c>
      <c r="C58" s="41" t="s">
        <v>19</v>
      </c>
      <c r="D58" s="42" t="s">
        <v>20</v>
      </c>
      <c r="E58" s="31" t="s">
        <v>766</v>
      </c>
      <c r="F58" s="31" t="s">
        <v>67</v>
      </c>
      <c r="G58" s="43">
        <f>1130+1150</f>
        <v>2280</v>
      </c>
      <c r="H58" s="31">
        <v>2</v>
      </c>
      <c r="I58" s="18"/>
      <c r="J58" s="11"/>
      <c r="K58" s="32" t="s">
        <v>233</v>
      </c>
      <c r="L58" s="11" t="s">
        <v>12</v>
      </c>
      <c r="M58" s="11">
        <v>25</v>
      </c>
      <c r="N58" s="8" t="str">
        <f t="shared" si="2"/>
        <v>0307</v>
      </c>
      <c r="O58" s="8" t="str">
        <f t="shared" si="0"/>
        <v>07</v>
      </c>
      <c r="P58" s="8" t="str">
        <f t="shared" si="3"/>
        <v>H26.7-250307-07</v>
      </c>
    </row>
    <row r="59" spans="1:16" s="7" customFormat="1" ht="31.5" x14ac:dyDescent="0.25">
      <c r="A59" s="20">
        <f t="shared" si="4"/>
        <v>51</v>
      </c>
      <c r="B59" s="20" t="str">
        <f t="shared" si="1"/>
        <v>H26.7-250307-08</v>
      </c>
      <c r="C59" s="41" t="s">
        <v>19</v>
      </c>
      <c r="D59" s="42" t="s">
        <v>20</v>
      </c>
      <c r="E59" s="31" t="s">
        <v>182</v>
      </c>
      <c r="F59" s="31" t="s">
        <v>67</v>
      </c>
      <c r="G59" s="43">
        <v>16160</v>
      </c>
      <c r="H59" s="31">
        <v>1</v>
      </c>
      <c r="I59" s="18"/>
      <c r="J59" s="11"/>
      <c r="K59" s="32" t="s">
        <v>234</v>
      </c>
      <c r="L59" s="11" t="s">
        <v>12</v>
      </c>
      <c r="M59" s="11">
        <v>25</v>
      </c>
      <c r="N59" s="8" t="str">
        <f t="shared" si="2"/>
        <v>0307</v>
      </c>
      <c r="O59" s="8" t="str">
        <f t="shared" si="0"/>
        <v>08</v>
      </c>
      <c r="P59" s="8" t="str">
        <f t="shared" si="3"/>
        <v>H26.7-250307-08</v>
      </c>
    </row>
    <row r="60" spans="1:16" s="7" customFormat="1" ht="31.5" x14ac:dyDescent="0.25">
      <c r="A60" s="20">
        <f t="shared" si="4"/>
        <v>52</v>
      </c>
      <c r="B60" s="20" t="str">
        <f t="shared" si="1"/>
        <v>H26.7-250307-09</v>
      </c>
      <c r="C60" s="41" t="s">
        <v>19</v>
      </c>
      <c r="D60" s="42" t="s">
        <v>20</v>
      </c>
      <c r="E60" s="31" t="s">
        <v>52</v>
      </c>
      <c r="F60" s="31" t="s">
        <v>67</v>
      </c>
      <c r="G60" s="43">
        <v>1984</v>
      </c>
      <c r="H60" s="31">
        <v>1</v>
      </c>
      <c r="I60" s="18"/>
      <c r="J60" s="11"/>
      <c r="K60" s="32" t="s">
        <v>235</v>
      </c>
      <c r="L60" s="11" t="s">
        <v>12</v>
      </c>
      <c r="M60" s="11">
        <v>25</v>
      </c>
      <c r="N60" s="8" t="str">
        <f t="shared" si="2"/>
        <v>0307</v>
      </c>
      <c r="O60" s="8" t="str">
        <f t="shared" si="0"/>
        <v>09</v>
      </c>
      <c r="P60" s="8" t="str">
        <f t="shared" si="3"/>
        <v>H26.7-250307-09</v>
      </c>
    </row>
    <row r="61" spans="1:16" s="7" customFormat="1" ht="31.5" x14ac:dyDescent="0.25">
      <c r="A61" s="20">
        <f t="shared" si="4"/>
        <v>53</v>
      </c>
      <c r="B61" s="20" t="str">
        <f t="shared" si="1"/>
        <v>H26.7-250307-10</v>
      </c>
      <c r="C61" s="41" t="s">
        <v>19</v>
      </c>
      <c r="D61" s="42" t="s">
        <v>20</v>
      </c>
      <c r="E61" s="31" t="s">
        <v>52</v>
      </c>
      <c r="F61" s="31" t="s">
        <v>67</v>
      </c>
      <c r="G61" s="43">
        <f>952+192+1016</f>
        <v>2160</v>
      </c>
      <c r="H61" s="31">
        <v>3</v>
      </c>
      <c r="I61" s="18"/>
      <c r="J61" s="11"/>
      <c r="K61" s="33" t="s">
        <v>236</v>
      </c>
      <c r="L61" s="11" t="s">
        <v>12</v>
      </c>
      <c r="M61" s="11">
        <v>25</v>
      </c>
      <c r="N61" s="8" t="str">
        <f t="shared" si="2"/>
        <v>0307</v>
      </c>
      <c r="O61" s="8" t="str">
        <f t="shared" si="0"/>
        <v>10</v>
      </c>
      <c r="P61" s="8" t="str">
        <f t="shared" si="3"/>
        <v>H26.7-250307-10</v>
      </c>
    </row>
    <row r="62" spans="1:16" s="7" customFormat="1" ht="31.5" x14ac:dyDescent="0.25">
      <c r="A62" s="20">
        <f t="shared" si="4"/>
        <v>54</v>
      </c>
      <c r="B62" s="20" t="str">
        <f t="shared" si="1"/>
        <v>H26.7-250307-11</v>
      </c>
      <c r="C62" s="41" t="s">
        <v>35</v>
      </c>
      <c r="D62" s="42" t="s">
        <v>36</v>
      </c>
      <c r="E62" s="31" t="s">
        <v>106</v>
      </c>
      <c r="F62" s="31" t="s">
        <v>69</v>
      </c>
      <c r="G62" s="43" t="s">
        <v>848</v>
      </c>
      <c r="H62" s="31">
        <v>9</v>
      </c>
      <c r="I62" s="18"/>
      <c r="J62" s="11"/>
      <c r="K62" s="33" t="s">
        <v>237</v>
      </c>
      <c r="L62" s="11" t="s">
        <v>12</v>
      </c>
      <c r="M62" s="11">
        <v>25</v>
      </c>
      <c r="N62" s="8" t="str">
        <f t="shared" si="2"/>
        <v>0307</v>
      </c>
      <c r="O62" s="8" t="str">
        <f t="shared" si="0"/>
        <v>11</v>
      </c>
      <c r="P62" s="8" t="str">
        <f t="shared" si="3"/>
        <v>H26.7-250307-11</v>
      </c>
    </row>
    <row r="63" spans="1:16" s="7" customFormat="1" ht="31.5" x14ac:dyDescent="0.25">
      <c r="A63" s="20">
        <f t="shared" si="4"/>
        <v>55</v>
      </c>
      <c r="B63" s="20" t="str">
        <f t="shared" si="1"/>
        <v>H26.7-250307-12</v>
      </c>
      <c r="C63" s="41" t="s">
        <v>33</v>
      </c>
      <c r="D63" s="42" t="s">
        <v>34</v>
      </c>
      <c r="E63" s="31" t="s">
        <v>160</v>
      </c>
      <c r="F63" s="31" t="s">
        <v>68</v>
      </c>
      <c r="G63" s="43">
        <f>10571+691+6830</f>
        <v>18092</v>
      </c>
      <c r="H63" s="31">
        <v>3</v>
      </c>
      <c r="I63" s="18"/>
      <c r="J63" s="11"/>
      <c r="K63" s="33" t="s">
        <v>238</v>
      </c>
      <c r="L63" s="11" t="s">
        <v>12</v>
      </c>
      <c r="M63" s="11">
        <v>25</v>
      </c>
      <c r="N63" s="8" t="str">
        <f t="shared" si="2"/>
        <v>0307</v>
      </c>
      <c r="O63" s="8" t="str">
        <f t="shared" si="0"/>
        <v>12</v>
      </c>
      <c r="P63" s="8" t="str">
        <f t="shared" si="3"/>
        <v>H26.7-250307-12</v>
      </c>
    </row>
    <row r="64" spans="1:16" s="7" customFormat="1" ht="31.5" x14ac:dyDescent="0.25">
      <c r="A64" s="20">
        <f t="shared" si="4"/>
        <v>56</v>
      </c>
      <c r="B64" s="20" t="str">
        <f t="shared" si="1"/>
        <v>H26.7-250307-13</v>
      </c>
      <c r="C64" s="41" t="s">
        <v>21</v>
      </c>
      <c r="D64" s="42" t="s">
        <v>22</v>
      </c>
      <c r="E64" s="31" t="s">
        <v>57</v>
      </c>
      <c r="F64" s="31" t="s">
        <v>68</v>
      </c>
      <c r="G64" s="43">
        <f>2010+2019</f>
        <v>4029</v>
      </c>
      <c r="H64" s="31">
        <v>2</v>
      </c>
      <c r="I64" s="18"/>
      <c r="J64" s="11"/>
      <c r="K64" s="31" t="s">
        <v>239</v>
      </c>
      <c r="L64" s="11" t="s">
        <v>12</v>
      </c>
      <c r="M64" s="11">
        <v>25</v>
      </c>
      <c r="N64" s="8" t="str">
        <f t="shared" si="2"/>
        <v>0307</v>
      </c>
      <c r="O64" s="8" t="str">
        <f t="shared" si="0"/>
        <v>13</v>
      </c>
      <c r="P64" s="8" t="str">
        <f t="shared" si="3"/>
        <v>H26.7-250307-13</v>
      </c>
    </row>
    <row r="65" spans="1:16" s="7" customFormat="1" ht="31.5" x14ac:dyDescent="0.25">
      <c r="A65" s="20">
        <f t="shared" si="4"/>
        <v>57</v>
      </c>
      <c r="B65" s="20" t="str">
        <f t="shared" si="1"/>
        <v>H26.7-250307-14</v>
      </c>
      <c r="C65" s="41" t="s">
        <v>21</v>
      </c>
      <c r="D65" s="42" t="s">
        <v>22</v>
      </c>
      <c r="E65" s="31" t="s">
        <v>57</v>
      </c>
      <c r="F65" s="31" t="s">
        <v>68</v>
      </c>
      <c r="G65" s="43" t="s">
        <v>849</v>
      </c>
      <c r="H65" s="31">
        <v>4</v>
      </c>
      <c r="I65" s="18"/>
      <c r="J65" s="11"/>
      <c r="K65" s="31" t="s">
        <v>240</v>
      </c>
      <c r="L65" s="11" t="s">
        <v>12</v>
      </c>
      <c r="M65" s="11">
        <v>25</v>
      </c>
      <c r="N65" s="8" t="str">
        <f t="shared" si="2"/>
        <v>0307</v>
      </c>
      <c r="O65" s="8" t="str">
        <f t="shared" si="0"/>
        <v>14</v>
      </c>
      <c r="P65" s="8" t="str">
        <f t="shared" si="3"/>
        <v>H26.7-250307-14</v>
      </c>
    </row>
    <row r="66" spans="1:16" s="7" customFormat="1" ht="31.5" x14ac:dyDescent="0.25">
      <c r="A66" s="20">
        <f t="shared" si="4"/>
        <v>58</v>
      </c>
      <c r="B66" s="20" t="str">
        <f t="shared" si="1"/>
        <v>H26.7-250307-15</v>
      </c>
      <c r="C66" s="41" t="s">
        <v>21</v>
      </c>
      <c r="D66" s="42" t="s">
        <v>22</v>
      </c>
      <c r="E66" s="31" t="s">
        <v>57</v>
      </c>
      <c r="F66" s="31" t="s">
        <v>68</v>
      </c>
      <c r="G66" s="43" t="s">
        <v>850</v>
      </c>
      <c r="H66" s="31">
        <v>2</v>
      </c>
      <c r="I66" s="18"/>
      <c r="J66" s="11"/>
      <c r="K66" s="34" t="s">
        <v>241</v>
      </c>
      <c r="L66" s="11" t="s">
        <v>12</v>
      </c>
      <c r="M66" s="11">
        <v>25</v>
      </c>
      <c r="N66" s="8" t="str">
        <f t="shared" si="2"/>
        <v>0307</v>
      </c>
      <c r="O66" s="8" t="str">
        <f t="shared" si="0"/>
        <v>15</v>
      </c>
      <c r="P66" s="8" t="str">
        <f t="shared" si="3"/>
        <v>H26.7-250307-15</v>
      </c>
    </row>
    <row r="67" spans="1:16" s="7" customFormat="1" ht="31.5" x14ac:dyDescent="0.25">
      <c r="A67" s="20">
        <f t="shared" si="4"/>
        <v>59</v>
      </c>
      <c r="B67" s="20" t="str">
        <f t="shared" si="1"/>
        <v>H26.7-250407-01</v>
      </c>
      <c r="C67" s="41" t="s">
        <v>19</v>
      </c>
      <c r="D67" s="42" t="s">
        <v>20</v>
      </c>
      <c r="E67" s="31" t="s">
        <v>142</v>
      </c>
      <c r="F67" s="31" t="s">
        <v>67</v>
      </c>
      <c r="G67" s="43">
        <v>2140</v>
      </c>
      <c r="H67" s="31">
        <v>1</v>
      </c>
      <c r="I67" s="18"/>
      <c r="J67" s="11"/>
      <c r="K67" s="36" t="s">
        <v>484</v>
      </c>
      <c r="L67" s="11" t="s">
        <v>12</v>
      </c>
      <c r="M67" s="11">
        <v>25</v>
      </c>
      <c r="N67" s="8" t="str">
        <f t="shared" si="2"/>
        <v>0407</v>
      </c>
      <c r="O67" s="8" t="str">
        <f t="shared" si="0"/>
        <v>01</v>
      </c>
      <c r="P67" s="8" t="str">
        <f t="shared" si="3"/>
        <v>H26.7-250407-01</v>
      </c>
    </row>
    <row r="68" spans="1:16" s="7" customFormat="1" ht="31.5" x14ac:dyDescent="0.25">
      <c r="A68" s="20">
        <f t="shared" si="4"/>
        <v>60</v>
      </c>
      <c r="B68" s="20" t="str">
        <f t="shared" si="1"/>
        <v>H26.7-250407-02</v>
      </c>
      <c r="C68" s="41" t="s">
        <v>19</v>
      </c>
      <c r="D68" s="42" t="s">
        <v>20</v>
      </c>
      <c r="E68" s="31" t="s">
        <v>182</v>
      </c>
      <c r="F68" s="31" t="s">
        <v>67</v>
      </c>
      <c r="G68" s="43">
        <v>5580</v>
      </c>
      <c r="H68" s="31">
        <v>1</v>
      </c>
      <c r="I68" s="18"/>
      <c r="J68" s="11"/>
      <c r="K68" s="36" t="s">
        <v>485</v>
      </c>
      <c r="L68" s="11" t="s">
        <v>12</v>
      </c>
      <c r="M68" s="11">
        <v>25</v>
      </c>
      <c r="N68" s="8" t="str">
        <f t="shared" si="2"/>
        <v>0407</v>
      </c>
      <c r="O68" s="8" t="str">
        <f t="shared" si="0"/>
        <v>02</v>
      </c>
      <c r="P68" s="8" t="str">
        <f t="shared" si="3"/>
        <v>H26.7-250407-02</v>
      </c>
    </row>
    <row r="69" spans="1:16" s="7" customFormat="1" ht="31.5" x14ac:dyDescent="0.25">
      <c r="A69" s="20">
        <f t="shared" si="4"/>
        <v>61</v>
      </c>
      <c r="B69" s="20" t="str">
        <f t="shared" si="1"/>
        <v>H26.7-250407-03</v>
      </c>
      <c r="C69" s="41" t="s">
        <v>19</v>
      </c>
      <c r="D69" s="42" t="s">
        <v>20</v>
      </c>
      <c r="E69" s="31" t="s">
        <v>107</v>
      </c>
      <c r="F69" s="31" t="s">
        <v>67</v>
      </c>
      <c r="G69" s="43">
        <v>2548</v>
      </c>
      <c r="H69" s="31">
        <v>1</v>
      </c>
      <c r="I69" s="18"/>
      <c r="J69" s="11"/>
      <c r="K69" s="36" t="s">
        <v>486</v>
      </c>
      <c r="L69" s="11" t="s">
        <v>12</v>
      </c>
      <c r="M69" s="11">
        <v>25</v>
      </c>
      <c r="N69" s="8" t="str">
        <f t="shared" si="2"/>
        <v>0407</v>
      </c>
      <c r="O69" s="8" t="str">
        <f t="shared" si="0"/>
        <v>03</v>
      </c>
      <c r="P69" s="8" t="str">
        <f t="shared" si="3"/>
        <v>H26.7-250407-03</v>
      </c>
    </row>
    <row r="70" spans="1:16" s="7" customFormat="1" ht="31.5" x14ac:dyDescent="0.25">
      <c r="A70" s="20">
        <f t="shared" si="4"/>
        <v>62</v>
      </c>
      <c r="B70" s="20" t="str">
        <f t="shared" si="1"/>
        <v>H26.7-250407-04</v>
      </c>
      <c r="C70" s="41" t="s">
        <v>19</v>
      </c>
      <c r="D70" s="42" t="s">
        <v>20</v>
      </c>
      <c r="E70" s="31" t="s">
        <v>64</v>
      </c>
      <c r="F70" s="31" t="s">
        <v>67</v>
      </c>
      <c r="G70" s="43">
        <v>3088</v>
      </c>
      <c r="H70" s="31">
        <v>1</v>
      </c>
      <c r="I70" s="18"/>
      <c r="J70" s="11"/>
      <c r="K70" s="36" t="s">
        <v>487</v>
      </c>
      <c r="L70" s="11" t="s">
        <v>12</v>
      </c>
      <c r="M70" s="11">
        <v>25</v>
      </c>
      <c r="N70" s="8" t="str">
        <f t="shared" si="2"/>
        <v>0407</v>
      </c>
      <c r="O70" s="8" t="str">
        <f t="shared" si="0"/>
        <v>04</v>
      </c>
      <c r="P70" s="8" t="str">
        <f t="shared" si="3"/>
        <v>H26.7-250407-04</v>
      </c>
    </row>
    <row r="71" spans="1:16" s="7" customFormat="1" ht="31.5" x14ac:dyDescent="0.25">
      <c r="A71" s="20">
        <f t="shared" si="4"/>
        <v>63</v>
      </c>
      <c r="B71" s="20" t="str">
        <f t="shared" si="1"/>
        <v>H26.7-250407-05</v>
      </c>
      <c r="C71" s="41" t="s">
        <v>131</v>
      </c>
      <c r="D71" s="42" t="s">
        <v>132</v>
      </c>
      <c r="E71" s="31" t="s">
        <v>767</v>
      </c>
      <c r="F71" s="31" t="s">
        <v>68</v>
      </c>
      <c r="G71" s="43">
        <v>54230</v>
      </c>
      <c r="H71" s="31">
        <v>2</v>
      </c>
      <c r="I71" s="18"/>
      <c r="J71" s="11"/>
      <c r="K71" s="36" t="s">
        <v>488</v>
      </c>
      <c r="L71" s="11" t="s">
        <v>12</v>
      </c>
      <c r="M71" s="11">
        <v>25</v>
      </c>
      <c r="N71" s="8" t="str">
        <f t="shared" si="2"/>
        <v>0407</v>
      </c>
      <c r="O71" s="8" t="str">
        <f t="shared" si="0"/>
        <v>05</v>
      </c>
      <c r="P71" s="8" t="str">
        <f t="shared" si="3"/>
        <v>H26.7-250407-05</v>
      </c>
    </row>
    <row r="72" spans="1:16" s="7" customFormat="1" ht="31.5" x14ac:dyDescent="0.25">
      <c r="A72" s="20">
        <f t="shared" si="4"/>
        <v>64</v>
      </c>
      <c r="B72" s="20" t="str">
        <f t="shared" si="1"/>
        <v>H26.7-250407-06</v>
      </c>
      <c r="C72" s="41" t="s">
        <v>33</v>
      </c>
      <c r="D72" s="42" t="s">
        <v>34</v>
      </c>
      <c r="E72" s="31" t="s">
        <v>160</v>
      </c>
      <c r="F72" s="31" t="s">
        <v>68</v>
      </c>
      <c r="G72" s="43">
        <v>2595</v>
      </c>
      <c r="H72" s="31">
        <v>1</v>
      </c>
      <c r="I72" s="18"/>
      <c r="J72" s="11"/>
      <c r="K72" s="36" t="s">
        <v>489</v>
      </c>
      <c r="L72" s="11" t="s">
        <v>12</v>
      </c>
      <c r="M72" s="11">
        <v>25</v>
      </c>
      <c r="N72" s="8" t="str">
        <f t="shared" si="2"/>
        <v>0407</v>
      </c>
      <c r="O72" s="8" t="str">
        <f t="shared" si="0"/>
        <v>06</v>
      </c>
      <c r="P72" s="8" t="str">
        <f t="shared" si="3"/>
        <v>H26.7-250407-06</v>
      </c>
    </row>
    <row r="73" spans="1:16" s="7" customFormat="1" ht="31.5" x14ac:dyDescent="0.25">
      <c r="A73" s="20">
        <f t="shared" si="4"/>
        <v>65</v>
      </c>
      <c r="B73" s="20" t="str">
        <f t="shared" si="1"/>
        <v>H26.7-250407-07</v>
      </c>
      <c r="C73" s="41" t="s">
        <v>575</v>
      </c>
      <c r="D73" s="42" t="s">
        <v>136</v>
      </c>
      <c r="E73" s="31" t="s">
        <v>768</v>
      </c>
      <c r="F73" s="31" t="s">
        <v>68</v>
      </c>
      <c r="G73" s="43">
        <v>9025</v>
      </c>
      <c r="H73" s="31">
        <v>8</v>
      </c>
      <c r="I73" s="18"/>
      <c r="J73" s="11"/>
      <c r="K73" s="36" t="s">
        <v>490</v>
      </c>
      <c r="L73" s="11" t="s">
        <v>12</v>
      </c>
      <c r="M73" s="11">
        <v>25</v>
      </c>
      <c r="N73" s="8" t="str">
        <f t="shared" si="2"/>
        <v>0407</v>
      </c>
      <c r="O73" s="8" t="str">
        <f t="shared" ref="O73:O136" si="5">+RIGHT(K73,2)</f>
        <v>07</v>
      </c>
      <c r="P73" s="8" t="str">
        <f t="shared" si="3"/>
        <v>H26.7-250407-07</v>
      </c>
    </row>
    <row r="74" spans="1:16" s="7" customFormat="1" ht="31.5" x14ac:dyDescent="0.25">
      <c r="A74" s="20">
        <f t="shared" si="4"/>
        <v>66</v>
      </c>
      <c r="B74" s="20" t="str">
        <f t="shared" ref="B74:B137" si="6">+P74</f>
        <v>H26.7-250407-08</v>
      </c>
      <c r="C74" s="41" t="s">
        <v>575</v>
      </c>
      <c r="D74" s="42" t="s">
        <v>136</v>
      </c>
      <c r="E74" s="31" t="s">
        <v>769</v>
      </c>
      <c r="F74" s="31" t="s">
        <v>68</v>
      </c>
      <c r="G74" s="43" t="s">
        <v>851</v>
      </c>
      <c r="H74" s="31">
        <v>13</v>
      </c>
      <c r="I74" s="18"/>
      <c r="J74" s="11"/>
      <c r="K74" s="36" t="s">
        <v>491</v>
      </c>
      <c r="L74" s="11" t="s">
        <v>12</v>
      </c>
      <c r="M74" s="11">
        <v>25</v>
      </c>
      <c r="N74" s="8" t="str">
        <f t="shared" ref="N74:N137" si="7">+LEFT(K74,4)</f>
        <v>0407</v>
      </c>
      <c r="O74" s="8" t="str">
        <f t="shared" si="5"/>
        <v>08</v>
      </c>
      <c r="P74" s="8" t="str">
        <f t="shared" ref="P74:P137" si="8">+$L$9&amp;$M$9&amp;N74&amp;"-"&amp;O74</f>
        <v>H26.7-250407-08</v>
      </c>
    </row>
    <row r="75" spans="1:16" s="7" customFormat="1" ht="31.5" x14ac:dyDescent="0.25">
      <c r="A75" s="20">
        <f t="shared" ref="A75:A138" si="9">+A74+1</f>
        <v>67</v>
      </c>
      <c r="B75" s="20" t="str">
        <f t="shared" si="6"/>
        <v>H26.7-250407-09</v>
      </c>
      <c r="C75" s="41" t="s">
        <v>37</v>
      </c>
      <c r="D75" s="42" t="s">
        <v>38</v>
      </c>
      <c r="E75" s="31" t="s">
        <v>58</v>
      </c>
      <c r="F75" s="31" t="s">
        <v>69</v>
      </c>
      <c r="G75" s="43">
        <v>31240</v>
      </c>
      <c r="H75" s="31">
        <v>1</v>
      </c>
      <c r="I75" s="18"/>
      <c r="J75" s="11"/>
      <c r="K75" s="36" t="s">
        <v>492</v>
      </c>
      <c r="L75" s="11" t="s">
        <v>12</v>
      </c>
      <c r="M75" s="11">
        <v>25</v>
      </c>
      <c r="N75" s="8" t="str">
        <f t="shared" si="7"/>
        <v>0407</v>
      </c>
      <c r="O75" s="8" t="str">
        <f t="shared" si="5"/>
        <v>09</v>
      </c>
      <c r="P75" s="8" t="str">
        <f t="shared" si="8"/>
        <v>H26.7-250407-09</v>
      </c>
    </row>
    <row r="76" spans="1:16" s="7" customFormat="1" ht="31.5" x14ac:dyDescent="0.25">
      <c r="A76" s="20">
        <f t="shared" si="9"/>
        <v>68</v>
      </c>
      <c r="B76" s="20" t="str">
        <f t="shared" si="6"/>
        <v>H26.7-250407-10</v>
      </c>
      <c r="C76" s="41" t="s">
        <v>576</v>
      </c>
      <c r="D76" s="42" t="s">
        <v>577</v>
      </c>
      <c r="E76" s="31" t="s">
        <v>61</v>
      </c>
      <c r="F76" s="31" t="s">
        <v>71</v>
      </c>
      <c r="G76" s="43">
        <v>122</v>
      </c>
      <c r="H76" s="31">
        <v>11</v>
      </c>
      <c r="I76" s="18"/>
      <c r="J76" s="11"/>
      <c r="K76" s="36" t="s">
        <v>493</v>
      </c>
      <c r="L76" s="11" t="s">
        <v>12</v>
      </c>
      <c r="M76" s="11">
        <v>25</v>
      </c>
      <c r="N76" s="8" t="str">
        <f t="shared" si="7"/>
        <v>0407</v>
      </c>
      <c r="O76" s="8" t="str">
        <f t="shared" si="5"/>
        <v>10</v>
      </c>
      <c r="P76" s="8" t="str">
        <f t="shared" si="8"/>
        <v>H26.7-250407-10</v>
      </c>
    </row>
    <row r="77" spans="1:16" s="7" customFormat="1" ht="31.5" x14ac:dyDescent="0.25">
      <c r="A77" s="20">
        <f t="shared" si="9"/>
        <v>69</v>
      </c>
      <c r="B77" s="20" t="str">
        <f t="shared" si="6"/>
        <v>H26.7-250407-11</v>
      </c>
      <c r="C77" s="41" t="s">
        <v>21</v>
      </c>
      <c r="D77" s="42" t="s">
        <v>22</v>
      </c>
      <c r="E77" s="31" t="s">
        <v>57</v>
      </c>
      <c r="F77" s="31" t="s">
        <v>68</v>
      </c>
      <c r="G77" s="43">
        <v>21030</v>
      </c>
      <c r="H77" s="31">
        <v>2</v>
      </c>
      <c r="I77" s="18"/>
      <c r="J77" s="11"/>
      <c r="K77" s="36" t="s">
        <v>494</v>
      </c>
      <c r="L77" s="11" t="s">
        <v>12</v>
      </c>
      <c r="M77" s="11">
        <v>25</v>
      </c>
      <c r="N77" s="8" t="str">
        <f t="shared" si="7"/>
        <v>0407</v>
      </c>
      <c r="O77" s="8" t="str">
        <f t="shared" si="5"/>
        <v>11</v>
      </c>
      <c r="P77" s="8" t="str">
        <f t="shared" si="8"/>
        <v>H26.7-250407-11</v>
      </c>
    </row>
    <row r="78" spans="1:16" s="7" customFormat="1" ht="31.5" x14ac:dyDescent="0.25">
      <c r="A78" s="20">
        <f t="shared" si="9"/>
        <v>70</v>
      </c>
      <c r="B78" s="20" t="str">
        <f t="shared" si="6"/>
        <v>H26.7-250407-12</v>
      </c>
      <c r="C78" s="41" t="s">
        <v>45</v>
      </c>
      <c r="D78" s="42" t="s">
        <v>46</v>
      </c>
      <c r="E78" s="31" t="s">
        <v>61</v>
      </c>
      <c r="F78" s="31" t="s">
        <v>71</v>
      </c>
      <c r="G78" s="43">
        <v>100</v>
      </c>
      <c r="H78" s="31">
        <v>6</v>
      </c>
      <c r="I78" s="18"/>
      <c r="J78" s="11"/>
      <c r="K78" s="36" t="s">
        <v>495</v>
      </c>
      <c r="L78" s="11" t="s">
        <v>12</v>
      </c>
      <c r="M78" s="11">
        <v>25</v>
      </c>
      <c r="N78" s="8" t="str">
        <f t="shared" si="7"/>
        <v>0407</v>
      </c>
      <c r="O78" s="8" t="str">
        <f t="shared" si="5"/>
        <v>12</v>
      </c>
      <c r="P78" s="8" t="str">
        <f t="shared" si="8"/>
        <v>H26.7-250407-12</v>
      </c>
    </row>
    <row r="79" spans="1:16" s="7" customFormat="1" ht="31.5" x14ac:dyDescent="0.25">
      <c r="A79" s="20">
        <f t="shared" si="9"/>
        <v>71</v>
      </c>
      <c r="B79" s="20" t="str">
        <f t="shared" si="6"/>
        <v>H26.7-250407-13</v>
      </c>
      <c r="C79" s="41" t="s">
        <v>45</v>
      </c>
      <c r="D79" s="42" t="s">
        <v>46</v>
      </c>
      <c r="E79" s="31" t="s">
        <v>61</v>
      </c>
      <c r="F79" s="31" t="s">
        <v>71</v>
      </c>
      <c r="G79" s="43">
        <v>745</v>
      </c>
      <c r="H79" s="31">
        <v>5</v>
      </c>
      <c r="I79" s="18"/>
      <c r="J79" s="11"/>
      <c r="K79" s="36" t="s">
        <v>496</v>
      </c>
      <c r="L79" s="11" t="s">
        <v>12</v>
      </c>
      <c r="M79" s="11">
        <v>25</v>
      </c>
      <c r="N79" s="8" t="str">
        <f t="shared" si="7"/>
        <v>0407</v>
      </c>
      <c r="O79" s="8" t="str">
        <f t="shared" si="5"/>
        <v>13</v>
      </c>
      <c r="P79" s="8" t="str">
        <f t="shared" si="8"/>
        <v>H26.7-250407-13</v>
      </c>
    </row>
    <row r="80" spans="1:16" s="7" customFormat="1" ht="31.5" x14ac:dyDescent="0.25">
      <c r="A80" s="20">
        <f t="shared" si="9"/>
        <v>72</v>
      </c>
      <c r="B80" s="20" t="str">
        <f t="shared" si="6"/>
        <v>H26.7-250407-14</v>
      </c>
      <c r="C80" s="41" t="s">
        <v>21</v>
      </c>
      <c r="D80" s="42" t="s">
        <v>22</v>
      </c>
      <c r="E80" s="31" t="s">
        <v>57</v>
      </c>
      <c r="F80" s="31" t="s">
        <v>68</v>
      </c>
      <c r="G80" s="43">
        <v>4584</v>
      </c>
      <c r="H80" s="31">
        <v>4</v>
      </c>
      <c r="I80" s="18"/>
      <c r="J80" s="11"/>
      <c r="K80" s="36" t="s">
        <v>497</v>
      </c>
      <c r="L80" s="11" t="s">
        <v>12</v>
      </c>
      <c r="M80" s="11">
        <v>25</v>
      </c>
      <c r="N80" s="8" t="str">
        <f t="shared" si="7"/>
        <v>0407</v>
      </c>
      <c r="O80" s="8" t="str">
        <f t="shared" si="5"/>
        <v>14</v>
      </c>
      <c r="P80" s="8" t="str">
        <f t="shared" si="8"/>
        <v>H26.7-250407-14</v>
      </c>
    </row>
    <row r="81" spans="1:16" s="7" customFormat="1" ht="31.5" x14ac:dyDescent="0.25">
      <c r="A81" s="20">
        <f t="shared" si="9"/>
        <v>73</v>
      </c>
      <c r="B81" s="20" t="str">
        <f t="shared" si="6"/>
        <v>H26.7-250407-15</v>
      </c>
      <c r="C81" s="41" t="s">
        <v>578</v>
      </c>
      <c r="D81" s="42" t="s">
        <v>579</v>
      </c>
      <c r="E81" s="31" t="s">
        <v>169</v>
      </c>
      <c r="F81" s="31" t="s">
        <v>67</v>
      </c>
      <c r="G81" s="43">
        <v>528</v>
      </c>
      <c r="H81" s="31">
        <v>1</v>
      </c>
      <c r="I81" s="18"/>
      <c r="J81" s="11"/>
      <c r="K81" s="36" t="s">
        <v>498</v>
      </c>
      <c r="L81" s="11" t="s">
        <v>12</v>
      </c>
      <c r="M81" s="11">
        <v>25</v>
      </c>
      <c r="N81" s="8" t="str">
        <f t="shared" si="7"/>
        <v>0407</v>
      </c>
      <c r="O81" s="8" t="str">
        <f t="shared" si="5"/>
        <v>15</v>
      </c>
      <c r="P81" s="8" t="str">
        <f t="shared" si="8"/>
        <v>H26.7-250407-15</v>
      </c>
    </row>
    <row r="82" spans="1:16" s="7" customFormat="1" ht="31.5" x14ac:dyDescent="0.25">
      <c r="A82" s="20">
        <f t="shared" si="9"/>
        <v>74</v>
      </c>
      <c r="B82" s="20" t="str">
        <f t="shared" si="6"/>
        <v>H26.7-250407-16</v>
      </c>
      <c r="C82" s="41" t="s">
        <v>45</v>
      </c>
      <c r="D82" s="42" t="s">
        <v>46</v>
      </c>
      <c r="E82" s="31" t="s">
        <v>90</v>
      </c>
      <c r="F82" s="31" t="s">
        <v>67</v>
      </c>
      <c r="G82" s="43">
        <v>12</v>
      </c>
      <c r="H82" s="31">
        <v>1</v>
      </c>
      <c r="I82" s="18"/>
      <c r="J82" s="11"/>
      <c r="K82" s="36" t="s">
        <v>499</v>
      </c>
      <c r="L82" s="11" t="s">
        <v>12</v>
      </c>
      <c r="M82" s="11">
        <v>25</v>
      </c>
      <c r="N82" s="8" t="str">
        <f t="shared" si="7"/>
        <v>0407</v>
      </c>
      <c r="O82" s="8" t="str">
        <f t="shared" si="5"/>
        <v>16</v>
      </c>
      <c r="P82" s="8" t="str">
        <f t="shared" si="8"/>
        <v>H26.7-250407-16</v>
      </c>
    </row>
    <row r="83" spans="1:16" s="7" customFormat="1" ht="31.5" x14ac:dyDescent="0.25">
      <c r="A83" s="20">
        <f t="shared" si="9"/>
        <v>75</v>
      </c>
      <c r="B83" s="20" t="str">
        <f t="shared" si="6"/>
        <v>H26.7-250407-17</v>
      </c>
      <c r="C83" s="41" t="s">
        <v>43</v>
      </c>
      <c r="D83" s="42" t="s">
        <v>44</v>
      </c>
      <c r="E83" s="31" t="s">
        <v>60</v>
      </c>
      <c r="F83" s="31" t="s">
        <v>110</v>
      </c>
      <c r="G83" s="43" t="s">
        <v>852</v>
      </c>
      <c r="H83" s="31">
        <v>1</v>
      </c>
      <c r="I83" s="18"/>
      <c r="J83" s="11"/>
      <c r="K83" s="36" t="s">
        <v>500</v>
      </c>
      <c r="L83" s="11" t="s">
        <v>12</v>
      </c>
      <c r="M83" s="11">
        <v>25</v>
      </c>
      <c r="N83" s="8" t="str">
        <f t="shared" si="7"/>
        <v>0407</v>
      </c>
      <c r="O83" s="8" t="str">
        <f t="shared" si="5"/>
        <v>17</v>
      </c>
      <c r="P83" s="8" t="str">
        <f t="shared" si="8"/>
        <v>H26.7-250407-17</v>
      </c>
    </row>
    <row r="84" spans="1:16" s="7" customFormat="1" ht="31.5" x14ac:dyDescent="0.25">
      <c r="A84" s="20">
        <f t="shared" si="9"/>
        <v>76</v>
      </c>
      <c r="B84" s="20" t="str">
        <f t="shared" si="6"/>
        <v>H26.7-250407-18</v>
      </c>
      <c r="C84" s="41" t="s">
        <v>172</v>
      </c>
      <c r="D84" s="42" t="s">
        <v>173</v>
      </c>
      <c r="E84" s="31" t="s">
        <v>62</v>
      </c>
      <c r="F84" s="31" t="s">
        <v>67</v>
      </c>
      <c r="G84" s="43">
        <v>300</v>
      </c>
      <c r="H84" s="31">
        <v>2</v>
      </c>
      <c r="I84" s="18"/>
      <c r="J84" s="11"/>
      <c r="K84" s="36" t="s">
        <v>501</v>
      </c>
      <c r="L84" s="11" t="s">
        <v>12</v>
      </c>
      <c r="M84" s="11">
        <v>25</v>
      </c>
      <c r="N84" s="8" t="str">
        <f t="shared" si="7"/>
        <v>0407</v>
      </c>
      <c r="O84" s="8" t="str">
        <f t="shared" si="5"/>
        <v>18</v>
      </c>
      <c r="P84" s="8" t="str">
        <f t="shared" si="8"/>
        <v>H26.7-250407-18</v>
      </c>
    </row>
    <row r="85" spans="1:16" s="7" customFormat="1" ht="31.5" x14ac:dyDescent="0.25">
      <c r="A85" s="20">
        <f t="shared" si="9"/>
        <v>77</v>
      </c>
      <c r="B85" s="20" t="str">
        <f t="shared" si="6"/>
        <v>H26.7-250707-01</v>
      </c>
      <c r="C85" s="41" t="s">
        <v>19</v>
      </c>
      <c r="D85" s="42" t="s">
        <v>20</v>
      </c>
      <c r="E85" s="31" t="s">
        <v>770</v>
      </c>
      <c r="F85" s="31" t="s">
        <v>67</v>
      </c>
      <c r="G85" s="43">
        <v>3800</v>
      </c>
      <c r="H85" s="31">
        <v>1</v>
      </c>
      <c r="I85" s="18"/>
      <c r="J85" s="11"/>
      <c r="K85" s="36" t="s">
        <v>502</v>
      </c>
      <c r="L85" s="11" t="s">
        <v>12</v>
      </c>
      <c r="M85" s="11">
        <v>25</v>
      </c>
      <c r="N85" s="8" t="str">
        <f t="shared" si="7"/>
        <v>0707</v>
      </c>
      <c r="O85" s="8" t="str">
        <f t="shared" si="5"/>
        <v>01</v>
      </c>
      <c r="P85" s="8" t="str">
        <f t="shared" si="8"/>
        <v>H26.7-250707-01</v>
      </c>
    </row>
    <row r="86" spans="1:16" s="7" customFormat="1" ht="31.5" x14ac:dyDescent="0.25">
      <c r="A86" s="20">
        <f t="shared" si="9"/>
        <v>78</v>
      </c>
      <c r="B86" s="20" t="str">
        <f t="shared" si="6"/>
        <v>H26.7-250707-02</v>
      </c>
      <c r="C86" s="41" t="s">
        <v>19</v>
      </c>
      <c r="D86" s="42" t="s">
        <v>20</v>
      </c>
      <c r="E86" s="31" t="s">
        <v>168</v>
      </c>
      <c r="F86" s="31" t="s">
        <v>67</v>
      </c>
      <c r="G86" s="43">
        <v>5135</v>
      </c>
      <c r="H86" s="31">
        <v>1</v>
      </c>
      <c r="I86" s="18"/>
      <c r="J86" s="11"/>
      <c r="K86" s="36" t="s">
        <v>503</v>
      </c>
      <c r="L86" s="11" t="s">
        <v>12</v>
      </c>
      <c r="M86" s="11">
        <v>25</v>
      </c>
      <c r="N86" s="8" t="str">
        <f t="shared" si="7"/>
        <v>0707</v>
      </c>
      <c r="O86" s="8" t="str">
        <f t="shared" si="5"/>
        <v>02</v>
      </c>
      <c r="P86" s="8" t="str">
        <f t="shared" si="8"/>
        <v>H26.7-250707-02</v>
      </c>
    </row>
    <row r="87" spans="1:16" s="7" customFormat="1" ht="31.5" x14ac:dyDescent="0.25">
      <c r="A87" s="20">
        <f t="shared" si="9"/>
        <v>79</v>
      </c>
      <c r="B87" s="20" t="str">
        <f t="shared" si="6"/>
        <v>H26.7-250707-03</v>
      </c>
      <c r="C87" s="41" t="s">
        <v>19</v>
      </c>
      <c r="D87" s="42" t="s">
        <v>20</v>
      </c>
      <c r="E87" s="31" t="s">
        <v>117</v>
      </c>
      <c r="F87" s="31" t="s">
        <v>67</v>
      </c>
      <c r="G87" s="43">
        <v>5400</v>
      </c>
      <c r="H87" s="31">
        <v>1</v>
      </c>
      <c r="I87" s="18"/>
      <c r="J87" s="11"/>
      <c r="K87" s="36" t="s">
        <v>504</v>
      </c>
      <c r="L87" s="11" t="s">
        <v>12</v>
      </c>
      <c r="M87" s="11">
        <v>25</v>
      </c>
      <c r="N87" s="8" t="str">
        <f t="shared" si="7"/>
        <v>0707</v>
      </c>
      <c r="O87" s="8" t="str">
        <f t="shared" si="5"/>
        <v>03</v>
      </c>
      <c r="P87" s="8" t="str">
        <f t="shared" si="8"/>
        <v>H26.7-250707-03</v>
      </c>
    </row>
    <row r="88" spans="1:16" s="7" customFormat="1" ht="31.5" x14ac:dyDescent="0.25">
      <c r="A88" s="20">
        <f t="shared" si="9"/>
        <v>80</v>
      </c>
      <c r="B88" s="20" t="str">
        <f t="shared" si="6"/>
        <v>H26.7-250707-04</v>
      </c>
      <c r="C88" s="41" t="s">
        <v>156</v>
      </c>
      <c r="D88" s="42" t="s">
        <v>157</v>
      </c>
      <c r="E88" s="31" t="s">
        <v>762</v>
      </c>
      <c r="F88" s="31" t="s">
        <v>79</v>
      </c>
      <c r="G88" s="43">
        <v>210000</v>
      </c>
      <c r="H88" s="31">
        <v>18</v>
      </c>
      <c r="I88" s="18"/>
      <c r="J88" s="11"/>
      <c r="K88" s="36" t="s">
        <v>505</v>
      </c>
      <c r="L88" s="11" t="s">
        <v>12</v>
      </c>
      <c r="M88" s="11">
        <v>25</v>
      </c>
      <c r="N88" s="8" t="str">
        <f t="shared" si="7"/>
        <v>0707</v>
      </c>
      <c r="O88" s="8" t="str">
        <f t="shared" si="5"/>
        <v>04</v>
      </c>
      <c r="P88" s="8" t="str">
        <f t="shared" si="8"/>
        <v>H26.7-250707-04</v>
      </c>
    </row>
    <row r="89" spans="1:16" s="7" customFormat="1" ht="31.5" x14ac:dyDescent="0.25">
      <c r="A89" s="20">
        <f t="shared" si="9"/>
        <v>81</v>
      </c>
      <c r="B89" s="20" t="str">
        <f t="shared" si="6"/>
        <v>H26.7-250707-05</v>
      </c>
      <c r="C89" s="41" t="s">
        <v>82</v>
      </c>
      <c r="D89" s="42" t="s">
        <v>83</v>
      </c>
      <c r="E89" s="31" t="s">
        <v>51</v>
      </c>
      <c r="F89" s="31" t="s">
        <v>79</v>
      </c>
      <c r="G89" s="43">
        <v>69540</v>
      </c>
      <c r="H89" s="31">
        <v>1</v>
      </c>
      <c r="I89" s="18"/>
      <c r="J89" s="11"/>
      <c r="K89" s="36" t="s">
        <v>506</v>
      </c>
      <c r="L89" s="11" t="s">
        <v>12</v>
      </c>
      <c r="M89" s="11">
        <v>25</v>
      </c>
      <c r="N89" s="8" t="str">
        <f t="shared" si="7"/>
        <v>0707</v>
      </c>
      <c r="O89" s="8" t="str">
        <f t="shared" si="5"/>
        <v>05</v>
      </c>
      <c r="P89" s="8" t="str">
        <f t="shared" si="8"/>
        <v>H26.7-250707-05</v>
      </c>
    </row>
    <row r="90" spans="1:16" s="7" customFormat="1" ht="31.5" x14ac:dyDescent="0.25">
      <c r="A90" s="20">
        <f t="shared" si="9"/>
        <v>82</v>
      </c>
      <c r="B90" s="20" t="str">
        <f t="shared" si="6"/>
        <v>H26.7-250707-06</v>
      </c>
      <c r="C90" s="41" t="s">
        <v>47</v>
      </c>
      <c r="D90" s="42" t="s">
        <v>48</v>
      </c>
      <c r="E90" s="31" t="s">
        <v>57</v>
      </c>
      <c r="F90" s="31" t="s">
        <v>68</v>
      </c>
      <c r="G90" s="43">
        <v>2030</v>
      </c>
      <c r="H90" s="31">
        <v>2</v>
      </c>
      <c r="I90" s="18"/>
      <c r="J90" s="11"/>
      <c r="K90" s="36" t="s">
        <v>507</v>
      </c>
      <c r="L90" s="11" t="s">
        <v>12</v>
      </c>
      <c r="M90" s="11">
        <v>25</v>
      </c>
      <c r="N90" s="8" t="str">
        <f t="shared" si="7"/>
        <v>0707</v>
      </c>
      <c r="O90" s="8" t="str">
        <f t="shared" si="5"/>
        <v>06</v>
      </c>
      <c r="P90" s="8" t="str">
        <f t="shared" si="8"/>
        <v>H26.7-250707-06</v>
      </c>
    </row>
    <row r="91" spans="1:16" s="7" customFormat="1" ht="31.5" x14ac:dyDescent="0.25">
      <c r="A91" s="20">
        <f t="shared" si="9"/>
        <v>83</v>
      </c>
      <c r="B91" s="20" t="str">
        <f t="shared" si="6"/>
        <v>H26.7-250707-07</v>
      </c>
      <c r="C91" s="41" t="s">
        <v>580</v>
      </c>
      <c r="D91" s="42" t="s">
        <v>581</v>
      </c>
      <c r="E91" s="31" t="s">
        <v>57</v>
      </c>
      <c r="F91" s="31" t="s">
        <v>68</v>
      </c>
      <c r="G91" s="43">
        <v>504</v>
      </c>
      <c r="H91" s="31">
        <v>1</v>
      </c>
      <c r="I91" s="18"/>
      <c r="J91" s="11"/>
      <c r="K91" s="36" t="s">
        <v>508</v>
      </c>
      <c r="L91" s="11" t="s">
        <v>12</v>
      </c>
      <c r="M91" s="11">
        <v>25</v>
      </c>
      <c r="N91" s="8" t="str">
        <f t="shared" si="7"/>
        <v>0707</v>
      </c>
      <c r="O91" s="8" t="str">
        <f t="shared" si="5"/>
        <v>07</v>
      </c>
      <c r="P91" s="8" t="str">
        <f t="shared" si="8"/>
        <v>H26.7-250707-07</v>
      </c>
    </row>
    <row r="92" spans="1:16" s="7" customFormat="1" ht="31.5" x14ac:dyDescent="0.25">
      <c r="A92" s="20">
        <f t="shared" si="9"/>
        <v>84</v>
      </c>
      <c r="B92" s="20" t="str">
        <f t="shared" si="6"/>
        <v>H26.7-250707-08</v>
      </c>
      <c r="C92" s="41" t="s">
        <v>27</v>
      </c>
      <c r="D92" s="42" t="s">
        <v>28</v>
      </c>
      <c r="E92" s="31" t="s">
        <v>61</v>
      </c>
      <c r="F92" s="31" t="s">
        <v>71</v>
      </c>
      <c r="G92" s="43">
        <v>89</v>
      </c>
      <c r="H92" s="31">
        <v>2</v>
      </c>
      <c r="I92" s="18"/>
      <c r="J92" s="11"/>
      <c r="K92" s="36" t="s">
        <v>509</v>
      </c>
      <c r="L92" s="11" t="s">
        <v>12</v>
      </c>
      <c r="M92" s="11">
        <v>25</v>
      </c>
      <c r="N92" s="8" t="str">
        <f t="shared" si="7"/>
        <v>0707</v>
      </c>
      <c r="O92" s="8" t="str">
        <f t="shared" si="5"/>
        <v>08</v>
      </c>
      <c r="P92" s="8" t="str">
        <f t="shared" si="8"/>
        <v>H26.7-250707-08</v>
      </c>
    </row>
    <row r="93" spans="1:16" s="7" customFormat="1" ht="31.5" x14ac:dyDescent="0.25">
      <c r="A93" s="20">
        <f t="shared" si="9"/>
        <v>85</v>
      </c>
      <c r="B93" s="20" t="str">
        <f t="shared" si="6"/>
        <v>H26.7-250707-09</v>
      </c>
      <c r="C93" s="41" t="s">
        <v>27</v>
      </c>
      <c r="D93" s="42" t="s">
        <v>28</v>
      </c>
      <c r="E93" s="31" t="s">
        <v>61</v>
      </c>
      <c r="F93" s="31" t="s">
        <v>71</v>
      </c>
      <c r="G93" s="43">
        <v>1300</v>
      </c>
      <c r="H93" s="31">
        <v>1</v>
      </c>
      <c r="I93" s="18"/>
      <c r="J93" s="11"/>
      <c r="K93" s="36" t="s">
        <v>510</v>
      </c>
      <c r="L93" s="11" t="s">
        <v>12</v>
      </c>
      <c r="M93" s="11">
        <v>25</v>
      </c>
      <c r="N93" s="8" t="str">
        <f t="shared" si="7"/>
        <v>0707</v>
      </c>
      <c r="O93" s="8" t="str">
        <f t="shared" si="5"/>
        <v>09</v>
      </c>
      <c r="P93" s="8" t="str">
        <f t="shared" si="8"/>
        <v>H26.7-250707-09</v>
      </c>
    </row>
    <row r="94" spans="1:16" s="7" customFormat="1" ht="31.5" x14ac:dyDescent="0.25">
      <c r="A94" s="20">
        <f t="shared" si="9"/>
        <v>86</v>
      </c>
      <c r="B94" s="20" t="str">
        <f t="shared" si="6"/>
        <v>H26.7-250707-11</v>
      </c>
      <c r="C94" s="41" t="s">
        <v>582</v>
      </c>
      <c r="D94" s="42" t="s">
        <v>583</v>
      </c>
      <c r="E94" s="31" t="s">
        <v>80</v>
      </c>
      <c r="F94" s="31" t="s">
        <v>94</v>
      </c>
      <c r="G94" s="43">
        <v>67</v>
      </c>
      <c r="H94" s="31">
        <v>2</v>
      </c>
      <c r="I94" s="18"/>
      <c r="J94" s="11"/>
      <c r="K94" s="36" t="s">
        <v>511</v>
      </c>
      <c r="L94" s="11" t="s">
        <v>12</v>
      </c>
      <c r="M94" s="11">
        <v>25</v>
      </c>
      <c r="N94" s="8" t="str">
        <f t="shared" si="7"/>
        <v>0707</v>
      </c>
      <c r="O94" s="8" t="str">
        <f t="shared" si="5"/>
        <v>11</v>
      </c>
      <c r="P94" s="8" t="str">
        <f t="shared" si="8"/>
        <v>H26.7-250707-11</v>
      </c>
    </row>
    <row r="95" spans="1:16" s="7" customFormat="1" ht="31.5" x14ac:dyDescent="0.25">
      <c r="A95" s="20">
        <f t="shared" si="9"/>
        <v>87</v>
      </c>
      <c r="B95" s="20" t="str">
        <f t="shared" si="6"/>
        <v>H26.7-250707-12</v>
      </c>
      <c r="C95" s="41" t="s">
        <v>584</v>
      </c>
      <c r="D95" s="42" t="s">
        <v>585</v>
      </c>
      <c r="E95" s="31" t="s">
        <v>56</v>
      </c>
      <c r="F95" s="31" t="s">
        <v>81</v>
      </c>
      <c r="G95" s="43">
        <v>14</v>
      </c>
      <c r="H95" s="31">
        <v>1</v>
      </c>
      <c r="I95" s="18"/>
      <c r="J95" s="11"/>
      <c r="K95" s="36" t="s">
        <v>512</v>
      </c>
      <c r="L95" s="11" t="s">
        <v>12</v>
      </c>
      <c r="M95" s="11">
        <v>25</v>
      </c>
      <c r="N95" s="8" t="str">
        <f t="shared" si="7"/>
        <v>0707</v>
      </c>
      <c r="O95" s="8" t="str">
        <f t="shared" si="5"/>
        <v>12</v>
      </c>
      <c r="P95" s="8" t="str">
        <f t="shared" si="8"/>
        <v>H26.7-250707-12</v>
      </c>
    </row>
    <row r="96" spans="1:16" s="7" customFormat="1" ht="31.5" x14ac:dyDescent="0.25">
      <c r="A96" s="20">
        <f t="shared" si="9"/>
        <v>88</v>
      </c>
      <c r="B96" s="20" t="str">
        <f t="shared" si="6"/>
        <v>H26.7-250707-13</v>
      </c>
      <c r="C96" s="41" t="s">
        <v>179</v>
      </c>
      <c r="D96" s="42" t="s">
        <v>124</v>
      </c>
      <c r="E96" s="31" t="s">
        <v>59</v>
      </c>
      <c r="F96" s="31" t="s">
        <v>68</v>
      </c>
      <c r="G96" s="43">
        <v>3554</v>
      </c>
      <c r="H96" s="31">
        <v>7</v>
      </c>
      <c r="I96" s="18"/>
      <c r="J96" s="11"/>
      <c r="K96" s="36" t="s">
        <v>513</v>
      </c>
      <c r="L96" s="11" t="s">
        <v>12</v>
      </c>
      <c r="M96" s="11">
        <v>25</v>
      </c>
      <c r="N96" s="8" t="str">
        <f t="shared" si="7"/>
        <v>0707</v>
      </c>
      <c r="O96" s="8" t="str">
        <f t="shared" si="5"/>
        <v>13</v>
      </c>
      <c r="P96" s="8" t="str">
        <f t="shared" si="8"/>
        <v>H26.7-250707-13</v>
      </c>
    </row>
    <row r="97" spans="1:16" s="7" customFormat="1" ht="31.5" x14ac:dyDescent="0.25">
      <c r="A97" s="20">
        <f t="shared" si="9"/>
        <v>89</v>
      </c>
      <c r="B97" s="20" t="str">
        <f t="shared" si="6"/>
        <v>H26.7-250707-14</v>
      </c>
      <c r="C97" s="41" t="s">
        <v>586</v>
      </c>
      <c r="D97" s="42" t="s">
        <v>587</v>
      </c>
      <c r="E97" s="31" t="s">
        <v>771</v>
      </c>
      <c r="F97" s="31" t="s">
        <v>81</v>
      </c>
      <c r="G97" s="43">
        <v>1452</v>
      </c>
      <c r="H97" s="31">
        <v>2</v>
      </c>
      <c r="I97" s="18"/>
      <c r="J97" s="11"/>
      <c r="K97" s="36" t="s">
        <v>514</v>
      </c>
      <c r="L97" s="11" t="s">
        <v>12</v>
      </c>
      <c r="M97" s="11">
        <v>25</v>
      </c>
      <c r="N97" s="8" t="str">
        <f t="shared" si="7"/>
        <v>0707</v>
      </c>
      <c r="O97" s="8" t="str">
        <f t="shared" si="5"/>
        <v>14</v>
      </c>
      <c r="P97" s="8" t="str">
        <f t="shared" si="8"/>
        <v>H26.7-250707-14</v>
      </c>
    </row>
    <row r="98" spans="1:16" s="7" customFormat="1" ht="31.5" x14ac:dyDescent="0.25">
      <c r="A98" s="20">
        <f t="shared" si="9"/>
        <v>90</v>
      </c>
      <c r="B98" s="20" t="str">
        <f t="shared" si="6"/>
        <v>H26.7-250707-15</v>
      </c>
      <c r="C98" s="41" t="s">
        <v>586</v>
      </c>
      <c r="D98" s="42" t="s">
        <v>587</v>
      </c>
      <c r="E98" s="31" t="s">
        <v>772</v>
      </c>
      <c r="F98" s="31" t="s">
        <v>81</v>
      </c>
      <c r="G98" s="43">
        <v>302</v>
      </c>
      <c r="H98" s="31">
        <v>1</v>
      </c>
      <c r="I98" s="18"/>
      <c r="J98" s="11"/>
      <c r="K98" s="36" t="s">
        <v>515</v>
      </c>
      <c r="L98" s="11" t="s">
        <v>12</v>
      </c>
      <c r="M98" s="11">
        <v>25</v>
      </c>
      <c r="N98" s="8" t="str">
        <f t="shared" si="7"/>
        <v>0707</v>
      </c>
      <c r="O98" s="8" t="str">
        <f t="shared" si="5"/>
        <v>15</v>
      </c>
      <c r="P98" s="8" t="str">
        <f t="shared" si="8"/>
        <v>H26.7-250707-15</v>
      </c>
    </row>
    <row r="99" spans="1:16" s="7" customFormat="1" ht="31.5" x14ac:dyDescent="0.25">
      <c r="A99" s="20">
        <f t="shared" si="9"/>
        <v>91</v>
      </c>
      <c r="B99" s="20" t="str">
        <f t="shared" si="6"/>
        <v>H26.7-250707-16</v>
      </c>
      <c r="C99" s="41" t="s">
        <v>588</v>
      </c>
      <c r="D99" s="42" t="s">
        <v>589</v>
      </c>
      <c r="E99" s="31" t="s">
        <v>57</v>
      </c>
      <c r="F99" s="31" t="s">
        <v>68</v>
      </c>
      <c r="G99" s="43">
        <v>41</v>
      </c>
      <c r="H99" s="31">
        <v>1</v>
      </c>
      <c r="I99" s="18"/>
      <c r="J99" s="11"/>
      <c r="K99" s="36" t="s">
        <v>516</v>
      </c>
      <c r="L99" s="11" t="s">
        <v>12</v>
      </c>
      <c r="M99" s="11">
        <v>25</v>
      </c>
      <c r="N99" s="8" t="str">
        <f t="shared" si="7"/>
        <v>0707</v>
      </c>
      <c r="O99" s="8" t="str">
        <f t="shared" si="5"/>
        <v>16</v>
      </c>
      <c r="P99" s="8" t="str">
        <f t="shared" si="8"/>
        <v>H26.7-250707-16</v>
      </c>
    </row>
    <row r="100" spans="1:16" s="7" customFormat="1" ht="31.5" x14ac:dyDescent="0.25">
      <c r="A100" s="20">
        <f t="shared" si="9"/>
        <v>92</v>
      </c>
      <c r="B100" s="20" t="str">
        <f t="shared" si="6"/>
        <v>H26.7-250707-17</v>
      </c>
      <c r="C100" s="41" t="s">
        <v>588</v>
      </c>
      <c r="D100" s="42" t="s">
        <v>589</v>
      </c>
      <c r="E100" s="31" t="s">
        <v>57</v>
      </c>
      <c r="F100" s="31" t="s">
        <v>68</v>
      </c>
      <c r="G100" s="43">
        <v>48</v>
      </c>
      <c r="H100" s="31">
        <v>1</v>
      </c>
      <c r="I100" s="18"/>
      <c r="J100" s="11"/>
      <c r="K100" s="36" t="s">
        <v>517</v>
      </c>
      <c r="L100" s="11" t="s">
        <v>12</v>
      </c>
      <c r="M100" s="11">
        <v>25</v>
      </c>
      <c r="N100" s="8" t="str">
        <f t="shared" si="7"/>
        <v>0707</v>
      </c>
      <c r="O100" s="8" t="str">
        <f t="shared" si="5"/>
        <v>17</v>
      </c>
      <c r="P100" s="8" t="str">
        <f t="shared" si="8"/>
        <v>H26.7-250707-17</v>
      </c>
    </row>
    <row r="101" spans="1:16" s="7" customFormat="1" ht="31.5" x14ac:dyDescent="0.25">
      <c r="A101" s="20">
        <f t="shared" si="9"/>
        <v>93</v>
      </c>
      <c r="B101" s="20" t="str">
        <f t="shared" si="6"/>
        <v>H26.7-250707-18</v>
      </c>
      <c r="C101" s="41" t="s">
        <v>39</v>
      </c>
      <c r="D101" s="42" t="s">
        <v>40</v>
      </c>
      <c r="E101" s="31" t="s">
        <v>59</v>
      </c>
      <c r="F101" s="31" t="s">
        <v>67</v>
      </c>
      <c r="G101" s="43">
        <v>90984</v>
      </c>
      <c r="H101" s="31">
        <v>4</v>
      </c>
      <c r="I101" s="18"/>
      <c r="J101" s="11"/>
      <c r="K101" s="36" t="s">
        <v>518</v>
      </c>
      <c r="L101" s="11" t="s">
        <v>12</v>
      </c>
      <c r="M101" s="11">
        <v>25</v>
      </c>
      <c r="N101" s="8" t="str">
        <f t="shared" si="7"/>
        <v>0707</v>
      </c>
      <c r="O101" s="8" t="str">
        <f t="shared" si="5"/>
        <v>18</v>
      </c>
      <c r="P101" s="8" t="str">
        <f t="shared" si="8"/>
        <v>H26.7-250707-18</v>
      </c>
    </row>
    <row r="102" spans="1:16" s="7" customFormat="1" ht="31.5" x14ac:dyDescent="0.25">
      <c r="A102" s="20">
        <f t="shared" si="9"/>
        <v>94</v>
      </c>
      <c r="B102" s="20" t="str">
        <f t="shared" si="6"/>
        <v>H26.7-250707-19</v>
      </c>
      <c r="C102" s="41" t="s">
        <v>39</v>
      </c>
      <c r="D102" s="42" t="s">
        <v>40</v>
      </c>
      <c r="E102" s="31" t="s">
        <v>59</v>
      </c>
      <c r="F102" s="31" t="s">
        <v>67</v>
      </c>
      <c r="G102" s="43">
        <v>32944</v>
      </c>
      <c r="H102" s="31">
        <v>1</v>
      </c>
      <c r="I102" s="18"/>
      <c r="J102" s="11"/>
      <c r="K102" s="36" t="s">
        <v>519</v>
      </c>
      <c r="L102" s="11" t="s">
        <v>12</v>
      </c>
      <c r="M102" s="11">
        <v>25</v>
      </c>
      <c r="N102" s="8" t="str">
        <f t="shared" si="7"/>
        <v>0707</v>
      </c>
      <c r="O102" s="8" t="str">
        <f t="shared" si="5"/>
        <v>19</v>
      </c>
      <c r="P102" s="8" t="str">
        <f t="shared" si="8"/>
        <v>H26.7-250707-19</v>
      </c>
    </row>
    <row r="103" spans="1:16" s="7" customFormat="1" ht="31.5" x14ac:dyDescent="0.25">
      <c r="A103" s="20">
        <f t="shared" si="9"/>
        <v>95</v>
      </c>
      <c r="B103" s="20" t="str">
        <f t="shared" si="6"/>
        <v>H26.7-250707-20</v>
      </c>
      <c r="C103" s="41" t="s">
        <v>25</v>
      </c>
      <c r="D103" s="42" t="s">
        <v>26</v>
      </c>
      <c r="E103" s="31" t="s">
        <v>773</v>
      </c>
      <c r="F103" s="31" t="s">
        <v>181</v>
      </c>
      <c r="G103" s="43">
        <v>6634</v>
      </c>
      <c r="H103" s="31">
        <v>15</v>
      </c>
      <c r="I103" s="18"/>
      <c r="J103" s="11"/>
      <c r="K103" s="36" t="s">
        <v>520</v>
      </c>
      <c r="L103" s="11" t="s">
        <v>12</v>
      </c>
      <c r="M103" s="11">
        <v>25</v>
      </c>
      <c r="N103" s="8" t="str">
        <f t="shared" si="7"/>
        <v>0707</v>
      </c>
      <c r="O103" s="8" t="str">
        <f t="shared" si="5"/>
        <v>20</v>
      </c>
      <c r="P103" s="8" t="str">
        <f t="shared" si="8"/>
        <v>H26.7-250707-20</v>
      </c>
    </row>
    <row r="104" spans="1:16" s="7" customFormat="1" ht="31.5" x14ac:dyDescent="0.25">
      <c r="A104" s="20">
        <f t="shared" si="9"/>
        <v>96</v>
      </c>
      <c r="B104" s="20" t="str">
        <f t="shared" si="6"/>
        <v>H26.7-250707-21</v>
      </c>
      <c r="C104" s="41" t="s">
        <v>590</v>
      </c>
      <c r="D104" s="42" t="s">
        <v>591</v>
      </c>
      <c r="E104" s="31" t="s">
        <v>774</v>
      </c>
      <c r="F104" s="31" t="s">
        <v>68</v>
      </c>
      <c r="G104" s="43" t="s">
        <v>853</v>
      </c>
      <c r="H104" s="31">
        <v>2</v>
      </c>
      <c r="I104" s="18"/>
      <c r="J104" s="11"/>
      <c r="K104" s="36" t="s">
        <v>521</v>
      </c>
      <c r="L104" s="11" t="s">
        <v>12</v>
      </c>
      <c r="M104" s="11">
        <v>25</v>
      </c>
      <c r="N104" s="8" t="str">
        <f t="shared" si="7"/>
        <v>0707</v>
      </c>
      <c r="O104" s="8" t="str">
        <f t="shared" si="5"/>
        <v>21</v>
      </c>
      <c r="P104" s="8" t="str">
        <f t="shared" si="8"/>
        <v>H26.7-250707-21</v>
      </c>
    </row>
    <row r="105" spans="1:16" s="7" customFormat="1" ht="31.5" x14ac:dyDescent="0.25">
      <c r="A105" s="20">
        <f t="shared" si="9"/>
        <v>97</v>
      </c>
      <c r="B105" s="20" t="str">
        <f t="shared" si="6"/>
        <v>H26.7-250807-01</v>
      </c>
      <c r="C105" s="41" t="s">
        <v>19</v>
      </c>
      <c r="D105" s="42" t="s">
        <v>20</v>
      </c>
      <c r="E105" s="31" t="s">
        <v>158</v>
      </c>
      <c r="F105" s="31" t="s">
        <v>67</v>
      </c>
      <c r="G105" s="43">
        <v>16160</v>
      </c>
      <c r="H105" s="31">
        <v>1</v>
      </c>
      <c r="I105" s="18"/>
      <c r="J105" s="11"/>
      <c r="K105" s="36" t="s">
        <v>522</v>
      </c>
      <c r="L105" s="11" t="s">
        <v>12</v>
      </c>
      <c r="M105" s="11">
        <v>25</v>
      </c>
      <c r="N105" s="8" t="str">
        <f t="shared" si="7"/>
        <v>0807</v>
      </c>
      <c r="O105" s="8" t="str">
        <f t="shared" si="5"/>
        <v>01</v>
      </c>
      <c r="P105" s="8" t="str">
        <f t="shared" si="8"/>
        <v>H26.7-250807-01</v>
      </c>
    </row>
    <row r="106" spans="1:16" s="7" customFormat="1" ht="31.5" x14ac:dyDescent="0.25">
      <c r="A106" s="20">
        <f t="shared" si="9"/>
        <v>98</v>
      </c>
      <c r="B106" s="20" t="str">
        <f t="shared" si="6"/>
        <v>H26.7-250807-02</v>
      </c>
      <c r="C106" s="41" t="s">
        <v>19</v>
      </c>
      <c r="D106" s="42" t="s">
        <v>20</v>
      </c>
      <c r="E106" s="31" t="s">
        <v>93</v>
      </c>
      <c r="F106" s="31" t="s">
        <v>67</v>
      </c>
      <c r="G106" s="43">
        <v>5712</v>
      </c>
      <c r="H106" s="31">
        <v>1</v>
      </c>
      <c r="I106" s="18"/>
      <c r="J106" s="11"/>
      <c r="K106" s="36" t="s">
        <v>523</v>
      </c>
      <c r="L106" s="11" t="s">
        <v>12</v>
      </c>
      <c r="M106" s="11">
        <v>25</v>
      </c>
      <c r="N106" s="8" t="str">
        <f t="shared" si="7"/>
        <v>0807</v>
      </c>
      <c r="O106" s="8" t="str">
        <f t="shared" si="5"/>
        <v>02</v>
      </c>
      <c r="P106" s="8" t="str">
        <f t="shared" si="8"/>
        <v>H26.7-250807-02</v>
      </c>
    </row>
    <row r="107" spans="1:16" s="7" customFormat="1" ht="31.5" x14ac:dyDescent="0.25">
      <c r="A107" s="20">
        <f t="shared" si="9"/>
        <v>99</v>
      </c>
      <c r="B107" s="20" t="str">
        <f t="shared" si="6"/>
        <v>H26.7-250807-03</v>
      </c>
      <c r="C107" s="41" t="s">
        <v>21</v>
      </c>
      <c r="D107" s="42" t="s">
        <v>22</v>
      </c>
      <c r="E107" s="31" t="s">
        <v>57</v>
      </c>
      <c r="F107" s="31" t="s">
        <v>68</v>
      </c>
      <c r="G107" s="43">
        <f>429+992+177+150</f>
        <v>1748</v>
      </c>
      <c r="H107" s="31">
        <v>4</v>
      </c>
      <c r="I107" s="18"/>
      <c r="J107" s="11"/>
      <c r="K107" s="36" t="s">
        <v>524</v>
      </c>
      <c r="L107" s="11" t="s">
        <v>12</v>
      </c>
      <c r="M107" s="11">
        <v>25</v>
      </c>
      <c r="N107" s="8" t="str">
        <f t="shared" si="7"/>
        <v>0807</v>
      </c>
      <c r="O107" s="8" t="str">
        <f t="shared" si="5"/>
        <v>03</v>
      </c>
      <c r="P107" s="8" t="str">
        <f t="shared" si="8"/>
        <v>H26.7-250807-03</v>
      </c>
    </row>
    <row r="108" spans="1:16" s="7" customFormat="1" ht="31.5" x14ac:dyDescent="0.25">
      <c r="A108" s="20">
        <f t="shared" si="9"/>
        <v>100</v>
      </c>
      <c r="B108" s="20" t="str">
        <f t="shared" si="6"/>
        <v>H26.7-250807-04</v>
      </c>
      <c r="C108" s="41" t="s">
        <v>21</v>
      </c>
      <c r="D108" s="42" t="s">
        <v>22</v>
      </c>
      <c r="E108" s="31" t="s">
        <v>57</v>
      </c>
      <c r="F108" s="31" t="s">
        <v>68</v>
      </c>
      <c r="G108" s="43">
        <v>539</v>
      </c>
      <c r="H108" s="31">
        <v>1</v>
      </c>
      <c r="I108" s="18"/>
      <c r="J108" s="11"/>
      <c r="K108" s="36" t="s">
        <v>525</v>
      </c>
      <c r="L108" s="11" t="s">
        <v>12</v>
      </c>
      <c r="M108" s="11">
        <v>25</v>
      </c>
      <c r="N108" s="8" t="str">
        <f t="shared" si="7"/>
        <v>0807</v>
      </c>
      <c r="O108" s="8" t="str">
        <f t="shared" si="5"/>
        <v>04</v>
      </c>
      <c r="P108" s="8" t="str">
        <f t="shared" si="8"/>
        <v>H26.7-250807-04</v>
      </c>
    </row>
    <row r="109" spans="1:16" s="7" customFormat="1" ht="31.5" x14ac:dyDescent="0.25">
      <c r="A109" s="20">
        <f t="shared" si="9"/>
        <v>101</v>
      </c>
      <c r="B109" s="20" t="str">
        <f t="shared" si="6"/>
        <v>H26.7-250807-05</v>
      </c>
      <c r="C109" s="41" t="s">
        <v>592</v>
      </c>
      <c r="D109" s="42" t="s">
        <v>593</v>
      </c>
      <c r="E109" s="31" t="s">
        <v>775</v>
      </c>
      <c r="F109" s="31" t="s">
        <v>67</v>
      </c>
      <c r="G109" s="43">
        <v>21</v>
      </c>
      <c r="H109" s="31">
        <v>1</v>
      </c>
      <c r="I109" s="18"/>
      <c r="J109" s="11"/>
      <c r="K109" s="36" t="s">
        <v>526</v>
      </c>
      <c r="L109" s="11" t="s">
        <v>12</v>
      </c>
      <c r="M109" s="11">
        <v>25</v>
      </c>
      <c r="N109" s="8" t="str">
        <f t="shared" si="7"/>
        <v>0807</v>
      </c>
      <c r="O109" s="8" t="str">
        <f t="shared" si="5"/>
        <v>05</v>
      </c>
      <c r="P109" s="8" t="str">
        <f t="shared" si="8"/>
        <v>H26.7-250807-05</v>
      </c>
    </row>
    <row r="110" spans="1:16" s="7" customFormat="1" ht="31.5" x14ac:dyDescent="0.25">
      <c r="A110" s="20">
        <f t="shared" si="9"/>
        <v>102</v>
      </c>
      <c r="B110" s="20" t="str">
        <f t="shared" si="6"/>
        <v>H26.7-250807-06</v>
      </c>
      <c r="C110" s="41" t="s">
        <v>594</v>
      </c>
      <c r="D110" s="42" t="s">
        <v>595</v>
      </c>
      <c r="E110" s="31" t="s">
        <v>776</v>
      </c>
      <c r="F110" s="31" t="s">
        <v>67</v>
      </c>
      <c r="G110" s="43">
        <v>16</v>
      </c>
      <c r="H110" s="31">
        <v>1</v>
      </c>
      <c r="I110" s="18"/>
      <c r="J110" s="11"/>
      <c r="K110" s="36" t="s">
        <v>527</v>
      </c>
      <c r="L110" s="11" t="s">
        <v>12</v>
      </c>
      <c r="M110" s="11">
        <v>25</v>
      </c>
      <c r="N110" s="8" t="str">
        <f t="shared" si="7"/>
        <v>0807</v>
      </c>
      <c r="O110" s="8" t="str">
        <f t="shared" si="5"/>
        <v>06</v>
      </c>
      <c r="P110" s="8" t="str">
        <f t="shared" si="8"/>
        <v>H26.7-250807-06</v>
      </c>
    </row>
    <row r="111" spans="1:16" s="7" customFormat="1" ht="31.5" x14ac:dyDescent="0.25">
      <c r="A111" s="20">
        <f t="shared" si="9"/>
        <v>103</v>
      </c>
      <c r="B111" s="20" t="str">
        <f t="shared" si="6"/>
        <v>H26.7-250807-07</v>
      </c>
      <c r="C111" s="41" t="s">
        <v>156</v>
      </c>
      <c r="D111" s="42" t="s">
        <v>157</v>
      </c>
      <c r="E111" s="31" t="s">
        <v>762</v>
      </c>
      <c r="F111" s="31" t="s">
        <v>79</v>
      </c>
      <c r="G111" s="43">
        <v>6000</v>
      </c>
      <c r="H111" s="31">
        <v>2</v>
      </c>
      <c r="I111" s="18"/>
      <c r="J111" s="11"/>
      <c r="K111" s="36" t="s">
        <v>528</v>
      </c>
      <c r="L111" s="11" t="s">
        <v>12</v>
      </c>
      <c r="M111" s="11">
        <v>25</v>
      </c>
      <c r="N111" s="8" t="str">
        <f t="shared" si="7"/>
        <v>0807</v>
      </c>
      <c r="O111" s="8" t="str">
        <f t="shared" si="5"/>
        <v>07</v>
      </c>
      <c r="P111" s="8" t="str">
        <f t="shared" si="8"/>
        <v>H26.7-250807-07</v>
      </c>
    </row>
    <row r="112" spans="1:16" s="7" customFormat="1" ht="31.5" x14ac:dyDescent="0.25">
      <c r="A112" s="20">
        <f t="shared" si="9"/>
        <v>104</v>
      </c>
      <c r="B112" s="20" t="str">
        <f t="shared" si="6"/>
        <v>H26.7-250807-08</v>
      </c>
      <c r="C112" s="41" t="s">
        <v>45</v>
      </c>
      <c r="D112" s="42" t="s">
        <v>46</v>
      </c>
      <c r="E112" s="31" t="s">
        <v>61</v>
      </c>
      <c r="F112" s="31" t="s">
        <v>71</v>
      </c>
      <c r="G112" s="43">
        <f>98+30+10</f>
        <v>138</v>
      </c>
      <c r="H112" s="31">
        <v>4</v>
      </c>
      <c r="I112" s="18"/>
      <c r="J112" s="11"/>
      <c r="K112" s="36" t="s">
        <v>529</v>
      </c>
      <c r="L112" s="11" t="s">
        <v>12</v>
      </c>
      <c r="M112" s="11">
        <v>25</v>
      </c>
      <c r="N112" s="8" t="str">
        <f t="shared" si="7"/>
        <v>0807</v>
      </c>
      <c r="O112" s="8" t="str">
        <f t="shared" si="5"/>
        <v>08</v>
      </c>
      <c r="P112" s="8" t="str">
        <f t="shared" si="8"/>
        <v>H26.7-250807-08</v>
      </c>
    </row>
    <row r="113" spans="1:16" s="7" customFormat="1" ht="31.5" x14ac:dyDescent="0.25">
      <c r="A113" s="20">
        <f t="shared" si="9"/>
        <v>105</v>
      </c>
      <c r="B113" s="20" t="str">
        <f t="shared" si="6"/>
        <v>H26.7-250807-09</v>
      </c>
      <c r="C113" s="41" t="s">
        <v>596</v>
      </c>
      <c r="D113" s="42" t="s">
        <v>597</v>
      </c>
      <c r="E113" s="31" t="s">
        <v>80</v>
      </c>
      <c r="F113" s="31" t="s">
        <v>67</v>
      </c>
      <c r="G113" s="43">
        <f>32093-600-240-360-120</f>
        <v>30773</v>
      </c>
      <c r="H113" s="31">
        <v>37</v>
      </c>
      <c r="I113" s="18"/>
      <c r="J113" s="11"/>
      <c r="K113" s="36" t="s">
        <v>530</v>
      </c>
      <c r="L113" s="11" t="s">
        <v>12</v>
      </c>
      <c r="M113" s="11">
        <v>25</v>
      </c>
      <c r="N113" s="8" t="str">
        <f t="shared" si="7"/>
        <v>0807</v>
      </c>
      <c r="O113" s="8" t="str">
        <f t="shared" si="5"/>
        <v>09</v>
      </c>
      <c r="P113" s="8" t="str">
        <f t="shared" si="8"/>
        <v>H26.7-250807-09</v>
      </c>
    </row>
    <row r="114" spans="1:16" s="7" customFormat="1" ht="31.5" x14ac:dyDescent="0.25">
      <c r="A114" s="20">
        <f t="shared" si="9"/>
        <v>106</v>
      </c>
      <c r="B114" s="20" t="str">
        <f t="shared" si="6"/>
        <v>H26.7-250807-10</v>
      </c>
      <c r="C114" s="41" t="s">
        <v>29</v>
      </c>
      <c r="D114" s="42" t="s">
        <v>30</v>
      </c>
      <c r="E114" s="31" t="s">
        <v>170</v>
      </c>
      <c r="F114" s="31" t="s">
        <v>70</v>
      </c>
      <c r="G114" s="43">
        <v>3</v>
      </c>
      <c r="H114" s="31">
        <v>1</v>
      </c>
      <c r="I114" s="18"/>
      <c r="J114" s="11"/>
      <c r="K114" s="36" t="s">
        <v>531</v>
      </c>
      <c r="L114" s="11" t="s">
        <v>12</v>
      </c>
      <c r="M114" s="11">
        <v>25</v>
      </c>
      <c r="N114" s="8" t="str">
        <f t="shared" si="7"/>
        <v>0807</v>
      </c>
      <c r="O114" s="8" t="str">
        <f t="shared" si="5"/>
        <v>10</v>
      </c>
      <c r="P114" s="8" t="str">
        <f t="shared" si="8"/>
        <v>H26.7-250807-10</v>
      </c>
    </row>
    <row r="115" spans="1:16" s="7" customFormat="1" ht="31.5" x14ac:dyDescent="0.25">
      <c r="A115" s="20">
        <f t="shared" si="9"/>
        <v>107</v>
      </c>
      <c r="B115" s="20" t="str">
        <f t="shared" si="6"/>
        <v>H26.7-250807-11</v>
      </c>
      <c r="C115" s="41" t="s">
        <v>27</v>
      </c>
      <c r="D115" s="42" t="s">
        <v>28</v>
      </c>
      <c r="E115" s="31" t="s">
        <v>61</v>
      </c>
      <c r="F115" s="31" t="s">
        <v>71</v>
      </c>
      <c r="G115" s="43">
        <v>624</v>
      </c>
      <c r="H115" s="31">
        <v>1</v>
      </c>
      <c r="I115" s="18"/>
      <c r="J115" s="11"/>
      <c r="K115" s="36" t="s">
        <v>532</v>
      </c>
      <c r="L115" s="11" t="s">
        <v>12</v>
      </c>
      <c r="M115" s="11">
        <v>25</v>
      </c>
      <c r="N115" s="8" t="str">
        <f t="shared" si="7"/>
        <v>0807</v>
      </c>
      <c r="O115" s="8" t="str">
        <f t="shared" si="5"/>
        <v>11</v>
      </c>
      <c r="P115" s="8" t="str">
        <f t="shared" si="8"/>
        <v>H26.7-250807-11</v>
      </c>
    </row>
    <row r="116" spans="1:16" s="7" customFormat="1" ht="31.5" x14ac:dyDescent="0.25">
      <c r="A116" s="20">
        <f t="shared" si="9"/>
        <v>108</v>
      </c>
      <c r="B116" s="20" t="str">
        <f t="shared" si="6"/>
        <v>H26.7-250807-12</v>
      </c>
      <c r="C116" s="41" t="s">
        <v>27</v>
      </c>
      <c r="D116" s="42" t="s">
        <v>28</v>
      </c>
      <c r="E116" s="31" t="s">
        <v>61</v>
      </c>
      <c r="F116" s="31" t="s">
        <v>71</v>
      </c>
      <c r="G116" s="43">
        <v>60</v>
      </c>
      <c r="H116" s="31">
        <v>1</v>
      </c>
      <c r="I116" s="18"/>
      <c r="J116" s="11"/>
      <c r="K116" s="36" t="s">
        <v>533</v>
      </c>
      <c r="L116" s="11" t="s">
        <v>12</v>
      </c>
      <c r="M116" s="11">
        <v>25</v>
      </c>
      <c r="N116" s="8" t="str">
        <f t="shared" si="7"/>
        <v>0807</v>
      </c>
      <c r="O116" s="8" t="str">
        <f t="shared" si="5"/>
        <v>12</v>
      </c>
      <c r="P116" s="8" t="str">
        <f t="shared" si="8"/>
        <v>H26.7-250807-12</v>
      </c>
    </row>
    <row r="117" spans="1:16" s="7" customFormat="1" ht="31.5" x14ac:dyDescent="0.25">
      <c r="A117" s="20">
        <f t="shared" si="9"/>
        <v>109</v>
      </c>
      <c r="B117" s="20" t="str">
        <f t="shared" si="6"/>
        <v>H26.7-250807-13</v>
      </c>
      <c r="C117" s="41" t="s">
        <v>27</v>
      </c>
      <c r="D117" s="42" t="s">
        <v>28</v>
      </c>
      <c r="E117" s="31" t="s">
        <v>61</v>
      </c>
      <c r="F117" s="31" t="s">
        <v>71</v>
      </c>
      <c r="G117" s="43">
        <v>2500</v>
      </c>
      <c r="H117" s="31">
        <v>1</v>
      </c>
      <c r="I117" s="18"/>
      <c r="J117" s="11"/>
      <c r="K117" s="36" t="s">
        <v>534</v>
      </c>
      <c r="L117" s="11" t="s">
        <v>12</v>
      </c>
      <c r="M117" s="11">
        <v>25</v>
      </c>
      <c r="N117" s="8" t="str">
        <f t="shared" si="7"/>
        <v>0807</v>
      </c>
      <c r="O117" s="8" t="str">
        <f t="shared" si="5"/>
        <v>13</v>
      </c>
      <c r="P117" s="8" t="str">
        <f t="shared" si="8"/>
        <v>H26.7-250807-13</v>
      </c>
    </row>
    <row r="118" spans="1:16" s="7" customFormat="1" ht="31.5" x14ac:dyDescent="0.25">
      <c r="A118" s="20">
        <f t="shared" si="9"/>
        <v>110</v>
      </c>
      <c r="B118" s="20" t="str">
        <f t="shared" si="6"/>
        <v>H26.7-250807-14</v>
      </c>
      <c r="C118" s="41" t="s">
        <v>27</v>
      </c>
      <c r="D118" s="42" t="s">
        <v>28</v>
      </c>
      <c r="E118" s="31" t="s">
        <v>61</v>
      </c>
      <c r="F118" s="31" t="s">
        <v>71</v>
      </c>
      <c r="G118" s="43">
        <v>3000</v>
      </c>
      <c r="H118" s="31">
        <v>1</v>
      </c>
      <c r="I118" s="18"/>
      <c r="J118" s="11"/>
      <c r="K118" s="36" t="s">
        <v>535</v>
      </c>
      <c r="L118" s="11" t="s">
        <v>12</v>
      </c>
      <c r="M118" s="11">
        <v>25</v>
      </c>
      <c r="N118" s="8" t="str">
        <f t="shared" si="7"/>
        <v>0807</v>
      </c>
      <c r="O118" s="8" t="str">
        <f t="shared" si="5"/>
        <v>14</v>
      </c>
      <c r="P118" s="8" t="str">
        <f t="shared" si="8"/>
        <v>H26.7-250807-14</v>
      </c>
    </row>
    <row r="119" spans="1:16" s="7" customFormat="1" ht="31.5" x14ac:dyDescent="0.25">
      <c r="A119" s="20">
        <f t="shared" si="9"/>
        <v>111</v>
      </c>
      <c r="B119" s="20" t="str">
        <f t="shared" si="6"/>
        <v>H26.7-250807-15</v>
      </c>
      <c r="C119" s="41" t="s">
        <v>27</v>
      </c>
      <c r="D119" s="42" t="s">
        <v>28</v>
      </c>
      <c r="E119" s="31" t="s">
        <v>61</v>
      </c>
      <c r="F119" s="31" t="s">
        <v>71</v>
      </c>
      <c r="G119" s="43">
        <v>1700</v>
      </c>
      <c r="H119" s="31">
        <v>1</v>
      </c>
      <c r="I119" s="18"/>
      <c r="J119" s="11"/>
      <c r="K119" s="36" t="s">
        <v>536</v>
      </c>
      <c r="L119" s="11" t="s">
        <v>12</v>
      </c>
      <c r="M119" s="11">
        <v>25</v>
      </c>
      <c r="N119" s="8" t="str">
        <f t="shared" si="7"/>
        <v>0807</v>
      </c>
      <c r="O119" s="8" t="str">
        <f t="shared" si="5"/>
        <v>15</v>
      </c>
      <c r="P119" s="8" t="str">
        <f t="shared" si="8"/>
        <v>H26.7-250807-15</v>
      </c>
    </row>
    <row r="120" spans="1:16" s="7" customFormat="1" ht="31.5" x14ac:dyDescent="0.25">
      <c r="A120" s="20">
        <f t="shared" si="9"/>
        <v>112</v>
      </c>
      <c r="B120" s="20" t="str">
        <f t="shared" si="6"/>
        <v>H26.7-250807-16</v>
      </c>
      <c r="C120" s="41" t="s">
        <v>27</v>
      </c>
      <c r="D120" s="42" t="s">
        <v>28</v>
      </c>
      <c r="E120" s="31" t="s">
        <v>61</v>
      </c>
      <c r="F120" s="31" t="s">
        <v>71</v>
      </c>
      <c r="G120" s="43">
        <v>2000</v>
      </c>
      <c r="H120" s="31">
        <v>1</v>
      </c>
      <c r="I120" s="18"/>
      <c r="J120" s="11"/>
      <c r="K120" s="36" t="s">
        <v>537</v>
      </c>
      <c r="L120" s="11" t="s">
        <v>12</v>
      </c>
      <c r="M120" s="11">
        <v>25</v>
      </c>
      <c r="N120" s="8" t="str">
        <f t="shared" si="7"/>
        <v>0807</v>
      </c>
      <c r="O120" s="8" t="str">
        <f t="shared" si="5"/>
        <v>16</v>
      </c>
      <c r="P120" s="8" t="str">
        <f t="shared" si="8"/>
        <v>H26.7-250807-16</v>
      </c>
    </row>
    <row r="121" spans="1:16" s="7" customFormat="1" ht="31.5" x14ac:dyDescent="0.25">
      <c r="A121" s="20">
        <f t="shared" si="9"/>
        <v>113</v>
      </c>
      <c r="B121" s="20" t="str">
        <f t="shared" si="6"/>
        <v>H26.7-250807-17</v>
      </c>
      <c r="C121" s="41" t="s">
        <v>27</v>
      </c>
      <c r="D121" s="42" t="s">
        <v>28</v>
      </c>
      <c r="E121" s="31" t="s">
        <v>61</v>
      </c>
      <c r="F121" s="31" t="s">
        <v>71</v>
      </c>
      <c r="G121" s="43">
        <v>56</v>
      </c>
      <c r="H121" s="31">
        <v>1</v>
      </c>
      <c r="I121" s="18"/>
      <c r="J121" s="11"/>
      <c r="K121" s="36" t="s">
        <v>538</v>
      </c>
      <c r="L121" s="11" t="s">
        <v>12</v>
      </c>
      <c r="M121" s="11">
        <v>25</v>
      </c>
      <c r="N121" s="8" t="str">
        <f t="shared" si="7"/>
        <v>0807</v>
      </c>
      <c r="O121" s="8" t="str">
        <f t="shared" si="5"/>
        <v>17</v>
      </c>
      <c r="P121" s="8" t="str">
        <f t="shared" si="8"/>
        <v>H26.7-250807-17</v>
      </c>
    </row>
    <row r="122" spans="1:16" s="7" customFormat="1" ht="31.5" x14ac:dyDescent="0.25">
      <c r="A122" s="20">
        <f t="shared" si="9"/>
        <v>114</v>
      </c>
      <c r="B122" s="20" t="str">
        <f t="shared" si="6"/>
        <v>H26.7-250807-18</v>
      </c>
      <c r="C122" s="41" t="s">
        <v>174</v>
      </c>
      <c r="D122" s="42" t="s">
        <v>175</v>
      </c>
      <c r="E122" s="31" t="s">
        <v>182</v>
      </c>
      <c r="F122" s="31" t="s">
        <v>67</v>
      </c>
      <c r="G122" s="43">
        <v>8064</v>
      </c>
      <c r="H122" s="31">
        <v>1</v>
      </c>
      <c r="I122" s="18"/>
      <c r="J122" s="11"/>
      <c r="K122" s="36" t="s">
        <v>539</v>
      </c>
      <c r="L122" s="11" t="s">
        <v>12</v>
      </c>
      <c r="M122" s="11">
        <v>25</v>
      </c>
      <c r="N122" s="8" t="str">
        <f t="shared" si="7"/>
        <v>0807</v>
      </c>
      <c r="O122" s="8" t="str">
        <f t="shared" si="5"/>
        <v>18</v>
      </c>
      <c r="P122" s="8" t="str">
        <f t="shared" si="8"/>
        <v>H26.7-250807-18</v>
      </c>
    </row>
    <row r="123" spans="1:16" s="7" customFormat="1" ht="31.5" x14ac:dyDescent="0.25">
      <c r="A123" s="20">
        <f t="shared" si="9"/>
        <v>115</v>
      </c>
      <c r="B123" s="20" t="str">
        <f t="shared" si="6"/>
        <v>H26.7-250807-19</v>
      </c>
      <c r="C123" s="41" t="s">
        <v>35</v>
      </c>
      <c r="D123" s="42" t="s">
        <v>36</v>
      </c>
      <c r="E123" s="31" t="s">
        <v>105</v>
      </c>
      <c r="F123" s="31" t="s">
        <v>68</v>
      </c>
      <c r="G123" s="43">
        <f>150+145+126+102</f>
        <v>523</v>
      </c>
      <c r="H123" s="31">
        <v>4</v>
      </c>
      <c r="I123" s="18"/>
      <c r="J123" s="11"/>
      <c r="K123" s="36" t="s">
        <v>540</v>
      </c>
      <c r="L123" s="11" t="s">
        <v>12</v>
      </c>
      <c r="M123" s="11">
        <v>25</v>
      </c>
      <c r="N123" s="8" t="str">
        <f t="shared" si="7"/>
        <v>0807</v>
      </c>
      <c r="O123" s="8" t="str">
        <f t="shared" si="5"/>
        <v>19</v>
      </c>
      <c r="P123" s="8" t="str">
        <f t="shared" si="8"/>
        <v>H26.7-250807-19</v>
      </c>
    </row>
    <row r="124" spans="1:16" s="7" customFormat="1" ht="31.5" x14ac:dyDescent="0.25">
      <c r="A124" s="20">
        <f t="shared" si="9"/>
        <v>116</v>
      </c>
      <c r="B124" s="20" t="str">
        <f t="shared" si="6"/>
        <v>H26.7-250807-20</v>
      </c>
      <c r="C124" s="41" t="s">
        <v>35</v>
      </c>
      <c r="D124" s="42" t="s">
        <v>36</v>
      </c>
      <c r="E124" s="31" t="s">
        <v>105</v>
      </c>
      <c r="F124" s="31" t="s">
        <v>68</v>
      </c>
      <c r="G124" s="43">
        <v>3580</v>
      </c>
      <c r="H124" s="31">
        <v>24</v>
      </c>
      <c r="I124" s="18"/>
      <c r="J124" s="11"/>
      <c r="K124" s="36" t="s">
        <v>541</v>
      </c>
      <c r="L124" s="11" t="s">
        <v>12</v>
      </c>
      <c r="M124" s="11">
        <v>25</v>
      </c>
      <c r="N124" s="8" t="str">
        <f t="shared" si="7"/>
        <v>0807</v>
      </c>
      <c r="O124" s="8" t="str">
        <f t="shared" si="5"/>
        <v>20</v>
      </c>
      <c r="P124" s="8" t="str">
        <f t="shared" si="8"/>
        <v>H26.7-250807-20</v>
      </c>
    </row>
    <row r="125" spans="1:16" s="7" customFormat="1" ht="31.5" x14ac:dyDescent="0.25">
      <c r="A125" s="20">
        <f t="shared" si="9"/>
        <v>117</v>
      </c>
      <c r="B125" s="20" t="str">
        <f t="shared" si="6"/>
        <v>H26.7-250807-21</v>
      </c>
      <c r="C125" s="41" t="s">
        <v>35</v>
      </c>
      <c r="D125" s="42" t="s">
        <v>36</v>
      </c>
      <c r="E125" s="31" t="s">
        <v>105</v>
      </c>
      <c r="F125" s="31" t="s">
        <v>68</v>
      </c>
      <c r="G125" s="43">
        <v>6046</v>
      </c>
      <c r="H125" s="31">
        <v>23</v>
      </c>
      <c r="I125" s="18"/>
      <c r="J125" s="11"/>
      <c r="K125" s="36" t="s">
        <v>542</v>
      </c>
      <c r="L125" s="11" t="s">
        <v>12</v>
      </c>
      <c r="M125" s="11">
        <v>25</v>
      </c>
      <c r="N125" s="8" t="str">
        <f t="shared" si="7"/>
        <v>0807</v>
      </c>
      <c r="O125" s="8" t="str">
        <f t="shared" si="5"/>
        <v>21</v>
      </c>
      <c r="P125" s="8" t="str">
        <f t="shared" si="8"/>
        <v>H26.7-250807-21</v>
      </c>
    </row>
    <row r="126" spans="1:16" s="7" customFormat="1" ht="31.5" x14ac:dyDescent="0.25">
      <c r="A126" s="20">
        <f t="shared" si="9"/>
        <v>118</v>
      </c>
      <c r="B126" s="20" t="str">
        <f t="shared" si="6"/>
        <v>H26.7-250807-22</v>
      </c>
      <c r="C126" s="41" t="s">
        <v>35</v>
      </c>
      <c r="D126" s="42" t="s">
        <v>36</v>
      </c>
      <c r="E126" s="31" t="s">
        <v>105</v>
      </c>
      <c r="F126" s="31" t="s">
        <v>68</v>
      </c>
      <c r="G126" s="43">
        <v>5811</v>
      </c>
      <c r="H126" s="31">
        <v>25</v>
      </c>
      <c r="I126" s="18"/>
      <c r="J126" s="11"/>
      <c r="K126" s="36" t="s">
        <v>543</v>
      </c>
      <c r="L126" s="11" t="s">
        <v>12</v>
      </c>
      <c r="M126" s="11">
        <v>25</v>
      </c>
      <c r="N126" s="8" t="str">
        <f t="shared" si="7"/>
        <v>0807</v>
      </c>
      <c r="O126" s="8" t="str">
        <f t="shared" si="5"/>
        <v>22</v>
      </c>
      <c r="P126" s="8" t="str">
        <f t="shared" si="8"/>
        <v>H26.7-250807-22</v>
      </c>
    </row>
    <row r="127" spans="1:16" s="7" customFormat="1" ht="31.5" x14ac:dyDescent="0.25">
      <c r="A127" s="20">
        <f t="shared" si="9"/>
        <v>119</v>
      </c>
      <c r="B127" s="20" t="str">
        <f t="shared" si="6"/>
        <v>H26.7-250807-23</v>
      </c>
      <c r="C127" s="41" t="s">
        <v>35</v>
      </c>
      <c r="D127" s="42" t="s">
        <v>36</v>
      </c>
      <c r="E127" s="31" t="s">
        <v>105</v>
      </c>
      <c r="F127" s="31" t="s">
        <v>68</v>
      </c>
      <c r="G127" s="43">
        <v>3800</v>
      </c>
      <c r="H127" s="31">
        <v>24</v>
      </c>
      <c r="I127" s="18"/>
      <c r="J127" s="11"/>
      <c r="K127" s="36" t="s">
        <v>544</v>
      </c>
      <c r="L127" s="11" t="s">
        <v>12</v>
      </c>
      <c r="M127" s="11">
        <v>25</v>
      </c>
      <c r="N127" s="8" t="str">
        <f t="shared" si="7"/>
        <v>0807</v>
      </c>
      <c r="O127" s="8" t="str">
        <f t="shared" si="5"/>
        <v>23</v>
      </c>
      <c r="P127" s="8" t="str">
        <f t="shared" si="8"/>
        <v>H26.7-250807-23</v>
      </c>
    </row>
    <row r="128" spans="1:16" s="7" customFormat="1" ht="31.5" x14ac:dyDescent="0.25">
      <c r="A128" s="20">
        <f t="shared" si="9"/>
        <v>120</v>
      </c>
      <c r="B128" s="20" t="str">
        <f t="shared" si="6"/>
        <v>H26.7-250807-24</v>
      </c>
      <c r="C128" s="41" t="s">
        <v>35</v>
      </c>
      <c r="D128" s="42" t="s">
        <v>36</v>
      </c>
      <c r="E128" s="31" t="s">
        <v>105</v>
      </c>
      <c r="F128" s="31" t="s">
        <v>68</v>
      </c>
      <c r="G128" s="43">
        <v>6416</v>
      </c>
      <c r="H128" s="31">
        <v>25</v>
      </c>
      <c r="I128" s="18"/>
      <c r="J128" s="11"/>
      <c r="K128" s="36" t="s">
        <v>545</v>
      </c>
      <c r="L128" s="11" t="s">
        <v>12</v>
      </c>
      <c r="M128" s="11">
        <v>25</v>
      </c>
      <c r="N128" s="8" t="str">
        <f t="shared" si="7"/>
        <v>0807</v>
      </c>
      <c r="O128" s="8" t="str">
        <f t="shared" si="5"/>
        <v>24</v>
      </c>
      <c r="P128" s="8" t="str">
        <f t="shared" si="8"/>
        <v>H26.7-250807-24</v>
      </c>
    </row>
    <row r="129" spans="1:16" s="7" customFormat="1" ht="31.5" x14ac:dyDescent="0.25">
      <c r="A129" s="20">
        <f t="shared" si="9"/>
        <v>121</v>
      </c>
      <c r="B129" s="20" t="str">
        <f t="shared" si="6"/>
        <v>H26.7-250807-25</v>
      </c>
      <c r="C129" s="41" t="s">
        <v>35</v>
      </c>
      <c r="D129" s="42" t="s">
        <v>36</v>
      </c>
      <c r="E129" s="31" t="s">
        <v>105</v>
      </c>
      <c r="F129" s="31" t="s">
        <v>68</v>
      </c>
      <c r="G129" s="43">
        <v>5562</v>
      </c>
      <c r="H129" s="31">
        <v>24</v>
      </c>
      <c r="I129" s="18"/>
      <c r="J129" s="11"/>
      <c r="K129" s="36" t="s">
        <v>546</v>
      </c>
      <c r="L129" s="11" t="s">
        <v>12</v>
      </c>
      <c r="M129" s="11">
        <v>25</v>
      </c>
      <c r="N129" s="8" t="str">
        <f t="shared" si="7"/>
        <v>0807</v>
      </c>
      <c r="O129" s="8" t="str">
        <f t="shared" si="5"/>
        <v>25</v>
      </c>
      <c r="P129" s="8" t="str">
        <f t="shared" si="8"/>
        <v>H26.7-250807-25</v>
      </c>
    </row>
    <row r="130" spans="1:16" s="7" customFormat="1" ht="31.5" x14ac:dyDescent="0.25">
      <c r="A130" s="20">
        <f t="shared" si="9"/>
        <v>122</v>
      </c>
      <c r="B130" s="20" t="str">
        <f t="shared" si="6"/>
        <v>H26.7-250807-26</v>
      </c>
      <c r="C130" s="41" t="s">
        <v>139</v>
      </c>
      <c r="D130" s="42" t="s">
        <v>177</v>
      </c>
      <c r="E130" s="31" t="s">
        <v>59</v>
      </c>
      <c r="F130" s="31" t="s">
        <v>68</v>
      </c>
      <c r="G130" s="43">
        <f>1281+1261+626+1597+1680+1586+1600+1470</f>
        <v>11101</v>
      </c>
      <c r="H130" s="31">
        <v>8</v>
      </c>
      <c r="I130" s="18"/>
      <c r="J130" s="11"/>
      <c r="K130" s="36" t="s">
        <v>547</v>
      </c>
      <c r="L130" s="11" t="s">
        <v>12</v>
      </c>
      <c r="M130" s="11">
        <v>25</v>
      </c>
      <c r="N130" s="8" t="str">
        <f t="shared" si="7"/>
        <v>0807</v>
      </c>
      <c r="O130" s="8" t="str">
        <f t="shared" si="5"/>
        <v>26</v>
      </c>
      <c r="P130" s="8" t="str">
        <f t="shared" si="8"/>
        <v>H26.7-250807-26</v>
      </c>
    </row>
    <row r="131" spans="1:16" s="7" customFormat="1" ht="31.5" x14ac:dyDescent="0.25">
      <c r="A131" s="20">
        <f t="shared" si="9"/>
        <v>123</v>
      </c>
      <c r="B131" s="20" t="str">
        <f t="shared" si="6"/>
        <v>H26.7-250807-27</v>
      </c>
      <c r="C131" s="41" t="s">
        <v>143</v>
      </c>
      <c r="D131" s="42" t="s">
        <v>144</v>
      </c>
      <c r="E131" s="31" t="s">
        <v>63</v>
      </c>
      <c r="F131" s="31" t="s">
        <v>67</v>
      </c>
      <c r="G131" s="43">
        <v>79</v>
      </c>
      <c r="H131" s="31">
        <v>2</v>
      </c>
      <c r="I131" s="18"/>
      <c r="J131" s="11"/>
      <c r="K131" s="36" t="s">
        <v>548</v>
      </c>
      <c r="L131" s="11" t="s">
        <v>12</v>
      </c>
      <c r="M131" s="11">
        <v>25</v>
      </c>
      <c r="N131" s="8" t="str">
        <f t="shared" si="7"/>
        <v>0807</v>
      </c>
      <c r="O131" s="8" t="str">
        <f t="shared" si="5"/>
        <v>27</v>
      </c>
      <c r="P131" s="8" t="str">
        <f t="shared" si="8"/>
        <v>H26.7-250807-27</v>
      </c>
    </row>
    <row r="132" spans="1:16" s="7" customFormat="1" ht="31.5" x14ac:dyDescent="0.25">
      <c r="A132" s="20">
        <f t="shared" si="9"/>
        <v>124</v>
      </c>
      <c r="B132" s="20" t="str">
        <f t="shared" si="6"/>
        <v>H26.7-250907-01</v>
      </c>
      <c r="C132" s="41" t="s">
        <v>598</v>
      </c>
      <c r="D132" s="42" t="s">
        <v>599</v>
      </c>
      <c r="E132" s="31" t="s">
        <v>777</v>
      </c>
      <c r="F132" s="31" t="s">
        <v>67</v>
      </c>
      <c r="G132" s="43">
        <v>790</v>
      </c>
      <c r="H132" s="31">
        <v>6</v>
      </c>
      <c r="I132" s="18"/>
      <c r="J132" s="11"/>
      <c r="K132" s="36" t="s">
        <v>549</v>
      </c>
      <c r="L132" s="11" t="s">
        <v>12</v>
      </c>
      <c r="M132" s="11">
        <v>25</v>
      </c>
      <c r="N132" s="8" t="str">
        <f t="shared" si="7"/>
        <v>0907</v>
      </c>
      <c r="O132" s="8" t="str">
        <f t="shared" si="5"/>
        <v>01</v>
      </c>
      <c r="P132" s="8" t="str">
        <f t="shared" si="8"/>
        <v>H26.7-250907-01</v>
      </c>
    </row>
    <row r="133" spans="1:16" s="7" customFormat="1" ht="66" customHeight="1" x14ac:dyDescent="0.25">
      <c r="A133" s="20">
        <f t="shared" si="9"/>
        <v>125</v>
      </c>
      <c r="B133" s="20" t="str">
        <f t="shared" si="6"/>
        <v>H26.7-250907-02</v>
      </c>
      <c r="C133" s="41" t="s">
        <v>598</v>
      </c>
      <c r="D133" s="42" t="s">
        <v>599</v>
      </c>
      <c r="E133" s="31" t="s">
        <v>777</v>
      </c>
      <c r="F133" s="31" t="s">
        <v>67</v>
      </c>
      <c r="G133" s="43">
        <v>2540</v>
      </c>
      <c r="H133" s="31">
        <v>15</v>
      </c>
      <c r="I133" s="18"/>
      <c r="J133" s="11"/>
      <c r="K133" s="36" t="s">
        <v>550</v>
      </c>
      <c r="L133" s="11" t="s">
        <v>12</v>
      </c>
      <c r="M133" s="11">
        <v>25</v>
      </c>
      <c r="N133" s="8" t="str">
        <f t="shared" si="7"/>
        <v>0907</v>
      </c>
      <c r="O133" s="8" t="str">
        <f t="shared" si="5"/>
        <v>02</v>
      </c>
      <c r="P133" s="8" t="str">
        <f t="shared" si="8"/>
        <v>H26.7-250907-02</v>
      </c>
    </row>
    <row r="134" spans="1:16" s="7" customFormat="1" ht="31.5" x14ac:dyDescent="0.25">
      <c r="A134" s="20">
        <f t="shared" si="9"/>
        <v>126</v>
      </c>
      <c r="B134" s="20" t="str">
        <f t="shared" si="6"/>
        <v>H26.7-250907-03</v>
      </c>
      <c r="C134" s="41" t="s">
        <v>19</v>
      </c>
      <c r="D134" s="42" t="s">
        <v>20</v>
      </c>
      <c r="E134" s="31" t="s">
        <v>115</v>
      </c>
      <c r="F134" s="31" t="s">
        <v>67</v>
      </c>
      <c r="G134" s="43">
        <v>1647</v>
      </c>
      <c r="H134" s="31">
        <v>1</v>
      </c>
      <c r="I134" s="18"/>
      <c r="J134" s="11"/>
      <c r="K134" s="36" t="s">
        <v>551</v>
      </c>
      <c r="L134" s="11" t="s">
        <v>12</v>
      </c>
      <c r="M134" s="11">
        <v>25</v>
      </c>
      <c r="N134" s="8" t="str">
        <f t="shared" si="7"/>
        <v>0907</v>
      </c>
      <c r="O134" s="8" t="str">
        <f t="shared" si="5"/>
        <v>03</v>
      </c>
      <c r="P134" s="8" t="str">
        <f t="shared" si="8"/>
        <v>H26.7-250907-03</v>
      </c>
    </row>
    <row r="135" spans="1:16" s="7" customFormat="1" ht="31.5" x14ac:dyDescent="0.25">
      <c r="A135" s="20">
        <f t="shared" si="9"/>
        <v>127</v>
      </c>
      <c r="B135" s="20" t="str">
        <f t="shared" si="6"/>
        <v>H26.7-250907-04</v>
      </c>
      <c r="C135" s="41" t="s">
        <v>572</v>
      </c>
      <c r="D135" s="42" t="s">
        <v>123</v>
      </c>
      <c r="E135" s="31" t="s">
        <v>60</v>
      </c>
      <c r="F135" s="31" t="s">
        <v>69</v>
      </c>
      <c r="G135" s="43">
        <v>50</v>
      </c>
      <c r="H135" s="31">
        <v>2</v>
      </c>
      <c r="I135" s="18"/>
      <c r="J135" s="11"/>
      <c r="K135" s="36" t="s">
        <v>552</v>
      </c>
      <c r="L135" s="11" t="s">
        <v>12</v>
      </c>
      <c r="M135" s="11">
        <v>25</v>
      </c>
      <c r="N135" s="8" t="str">
        <f t="shared" si="7"/>
        <v>0907</v>
      </c>
      <c r="O135" s="8" t="str">
        <f t="shared" si="5"/>
        <v>04</v>
      </c>
      <c r="P135" s="8" t="str">
        <f t="shared" si="8"/>
        <v>H26.7-250907-04</v>
      </c>
    </row>
    <row r="136" spans="1:16" s="7" customFormat="1" ht="31.5" x14ac:dyDescent="0.25">
      <c r="A136" s="20">
        <f t="shared" si="9"/>
        <v>128</v>
      </c>
      <c r="B136" s="20" t="str">
        <f t="shared" si="6"/>
        <v>H26.7-250907-07</v>
      </c>
      <c r="C136" s="41" t="s">
        <v>179</v>
      </c>
      <c r="D136" s="42" t="s">
        <v>124</v>
      </c>
      <c r="E136" s="31" t="s">
        <v>59</v>
      </c>
      <c r="F136" s="31" t="s">
        <v>68</v>
      </c>
      <c r="G136" s="43">
        <v>6435</v>
      </c>
      <c r="H136" s="31">
        <v>1</v>
      </c>
      <c r="I136" s="18"/>
      <c r="J136" s="11"/>
      <c r="K136" s="36" t="s">
        <v>553</v>
      </c>
      <c r="L136" s="11" t="s">
        <v>12</v>
      </c>
      <c r="M136" s="11">
        <v>25</v>
      </c>
      <c r="N136" s="8" t="str">
        <f t="shared" si="7"/>
        <v>0907</v>
      </c>
      <c r="O136" s="8" t="str">
        <f t="shared" si="5"/>
        <v>07</v>
      </c>
      <c r="P136" s="8" t="str">
        <f t="shared" si="8"/>
        <v>H26.7-250907-07</v>
      </c>
    </row>
    <row r="137" spans="1:16" s="7" customFormat="1" ht="47.25" x14ac:dyDescent="0.25">
      <c r="A137" s="20">
        <f t="shared" si="9"/>
        <v>129</v>
      </c>
      <c r="B137" s="20" t="str">
        <f t="shared" si="6"/>
        <v>H26.7-250907-06</v>
      </c>
      <c r="C137" s="41" t="s">
        <v>600</v>
      </c>
      <c r="D137" s="42" t="s">
        <v>601</v>
      </c>
      <c r="E137" s="31" t="s">
        <v>104</v>
      </c>
      <c r="F137" s="31" t="s">
        <v>67</v>
      </c>
      <c r="G137" s="43">
        <v>1</v>
      </c>
      <c r="H137" s="31">
        <v>1</v>
      </c>
      <c r="I137" s="18"/>
      <c r="J137" s="11"/>
      <c r="K137" s="36" t="s">
        <v>554</v>
      </c>
      <c r="L137" s="11" t="s">
        <v>12</v>
      </c>
      <c r="M137" s="11">
        <v>25</v>
      </c>
      <c r="N137" s="8" t="str">
        <f t="shared" si="7"/>
        <v>0907</v>
      </c>
      <c r="O137" s="8" t="str">
        <f t="shared" ref="O137:O200" si="10">+RIGHT(K137,2)</f>
        <v>06</v>
      </c>
      <c r="P137" s="8" t="str">
        <f t="shared" si="8"/>
        <v>H26.7-250907-06</v>
      </c>
    </row>
    <row r="138" spans="1:16" s="7" customFormat="1" ht="31.5" x14ac:dyDescent="0.25">
      <c r="A138" s="20">
        <f t="shared" si="9"/>
        <v>130</v>
      </c>
      <c r="B138" s="20" t="str">
        <f t="shared" ref="B138:B201" si="11">+P138</f>
        <v>H26.7-250907-08</v>
      </c>
      <c r="C138" s="41" t="s">
        <v>179</v>
      </c>
      <c r="D138" s="42" t="s">
        <v>124</v>
      </c>
      <c r="E138" s="31" t="s">
        <v>59</v>
      </c>
      <c r="F138" s="31" t="s">
        <v>68</v>
      </c>
      <c r="G138" s="43">
        <v>16458</v>
      </c>
      <c r="H138" s="31">
        <v>1</v>
      </c>
      <c r="I138" s="18"/>
      <c r="J138" s="11"/>
      <c r="K138" s="36" t="s">
        <v>555</v>
      </c>
      <c r="L138" s="11" t="s">
        <v>12</v>
      </c>
      <c r="M138" s="11">
        <v>25</v>
      </c>
      <c r="N138" s="8" t="str">
        <f t="shared" ref="N138:N201" si="12">+LEFT(K138,4)</f>
        <v>0907</v>
      </c>
      <c r="O138" s="8" t="str">
        <f t="shared" si="10"/>
        <v>08</v>
      </c>
      <c r="P138" s="8" t="str">
        <f t="shared" ref="P138:P201" si="13">+$L$9&amp;$M$9&amp;N138&amp;"-"&amp;O138</f>
        <v>H26.7-250907-08</v>
      </c>
    </row>
    <row r="139" spans="1:16" s="7" customFormat="1" ht="31.5" x14ac:dyDescent="0.25">
      <c r="A139" s="20">
        <f t="shared" ref="A139:A202" si="14">+A138+1</f>
        <v>131</v>
      </c>
      <c r="B139" s="20" t="str">
        <f t="shared" si="11"/>
        <v>H26.7-250907-09</v>
      </c>
      <c r="C139" s="41" t="s">
        <v>45</v>
      </c>
      <c r="D139" s="42" t="s">
        <v>46</v>
      </c>
      <c r="E139" s="31" t="s">
        <v>61</v>
      </c>
      <c r="F139" s="31" t="s">
        <v>66</v>
      </c>
      <c r="G139" s="43">
        <v>866</v>
      </c>
      <c r="H139" s="31">
        <v>6</v>
      </c>
      <c r="I139" s="18"/>
      <c r="J139" s="11"/>
      <c r="K139" s="36" t="s">
        <v>556</v>
      </c>
      <c r="L139" s="11" t="s">
        <v>12</v>
      </c>
      <c r="M139" s="11">
        <v>25</v>
      </c>
      <c r="N139" s="8" t="str">
        <f t="shared" si="12"/>
        <v>0907</v>
      </c>
      <c r="O139" s="8" t="str">
        <f t="shared" si="10"/>
        <v>09</v>
      </c>
      <c r="P139" s="8" t="str">
        <f t="shared" si="13"/>
        <v>H26.7-250907-09</v>
      </c>
    </row>
    <row r="140" spans="1:16" s="7" customFormat="1" ht="31.5" x14ac:dyDescent="0.25">
      <c r="A140" s="20">
        <f t="shared" si="14"/>
        <v>132</v>
      </c>
      <c r="B140" s="20" t="str">
        <f t="shared" si="11"/>
        <v>H26.7-250907-10</v>
      </c>
      <c r="C140" s="41" t="s">
        <v>45</v>
      </c>
      <c r="D140" s="42" t="s">
        <v>46</v>
      </c>
      <c r="E140" s="31" t="s">
        <v>61</v>
      </c>
      <c r="F140" s="31" t="s">
        <v>66</v>
      </c>
      <c r="G140" s="43">
        <v>83</v>
      </c>
      <c r="H140" s="31">
        <v>2</v>
      </c>
      <c r="I140" s="18"/>
      <c r="J140" s="11"/>
      <c r="K140" s="36" t="s">
        <v>557</v>
      </c>
      <c r="L140" s="11" t="s">
        <v>12</v>
      </c>
      <c r="M140" s="11">
        <v>25</v>
      </c>
      <c r="N140" s="8" t="str">
        <f t="shared" si="12"/>
        <v>0907</v>
      </c>
      <c r="O140" s="8" t="str">
        <f t="shared" si="10"/>
        <v>10</v>
      </c>
      <c r="P140" s="8" t="str">
        <f t="shared" si="13"/>
        <v>H26.7-250907-10</v>
      </c>
    </row>
    <row r="141" spans="1:16" s="7" customFormat="1" ht="18.75" x14ac:dyDescent="0.25">
      <c r="A141" s="20">
        <f t="shared" si="14"/>
        <v>133</v>
      </c>
      <c r="B141" s="20" t="str">
        <f t="shared" si="11"/>
        <v>H26.7-250907-11</v>
      </c>
      <c r="C141" s="41" t="s">
        <v>35</v>
      </c>
      <c r="D141" s="42" t="s">
        <v>602</v>
      </c>
      <c r="E141" s="31" t="s">
        <v>159</v>
      </c>
      <c r="F141" s="31" t="s">
        <v>68</v>
      </c>
      <c r="G141" s="43">
        <v>7686</v>
      </c>
      <c r="H141" s="31">
        <v>24</v>
      </c>
      <c r="I141" s="18"/>
      <c r="J141" s="11"/>
      <c r="K141" s="36" t="s">
        <v>558</v>
      </c>
      <c r="L141" s="11" t="s">
        <v>12</v>
      </c>
      <c r="M141" s="11">
        <v>25</v>
      </c>
      <c r="N141" s="8" t="str">
        <f t="shared" si="12"/>
        <v>0907</v>
      </c>
      <c r="O141" s="8" t="str">
        <f t="shared" si="10"/>
        <v>11</v>
      </c>
      <c r="P141" s="8" t="str">
        <f t="shared" si="13"/>
        <v>H26.7-250907-11</v>
      </c>
    </row>
    <row r="142" spans="1:16" s="7" customFormat="1" ht="18.75" x14ac:dyDescent="0.25">
      <c r="A142" s="20">
        <f t="shared" si="14"/>
        <v>134</v>
      </c>
      <c r="B142" s="20" t="str">
        <f t="shared" si="11"/>
        <v>H26.7-250907-12</v>
      </c>
      <c r="C142" s="41" t="s">
        <v>35</v>
      </c>
      <c r="D142" s="42" t="s">
        <v>602</v>
      </c>
      <c r="E142" s="31" t="s">
        <v>159</v>
      </c>
      <c r="F142" s="31" t="s">
        <v>68</v>
      </c>
      <c r="G142" s="43">
        <v>3938</v>
      </c>
      <c r="H142" s="31">
        <v>25</v>
      </c>
      <c r="I142" s="18"/>
      <c r="J142" s="11"/>
      <c r="K142" s="36" t="s">
        <v>559</v>
      </c>
      <c r="L142" s="11" t="s">
        <v>12</v>
      </c>
      <c r="M142" s="11">
        <v>25</v>
      </c>
      <c r="N142" s="8" t="str">
        <f t="shared" si="12"/>
        <v>0907</v>
      </c>
      <c r="O142" s="8" t="str">
        <f t="shared" si="10"/>
        <v>12</v>
      </c>
      <c r="P142" s="8" t="str">
        <f t="shared" si="13"/>
        <v>H26.7-250907-12</v>
      </c>
    </row>
    <row r="143" spans="1:16" s="7" customFormat="1" ht="31.5" x14ac:dyDescent="0.25">
      <c r="A143" s="20">
        <f t="shared" si="14"/>
        <v>135</v>
      </c>
      <c r="B143" s="20" t="str">
        <f t="shared" si="11"/>
        <v>H26.7-250907-13</v>
      </c>
      <c r="C143" s="41" t="s">
        <v>603</v>
      </c>
      <c r="D143" s="42" t="s">
        <v>604</v>
      </c>
      <c r="E143" s="31" t="s">
        <v>176</v>
      </c>
      <c r="F143" s="31" t="s">
        <v>81</v>
      </c>
      <c r="G143" s="43">
        <v>100</v>
      </c>
      <c r="H143" s="31">
        <v>1</v>
      </c>
      <c r="I143" s="18"/>
      <c r="J143" s="11"/>
      <c r="K143" s="36" t="s">
        <v>560</v>
      </c>
      <c r="L143" s="11" t="s">
        <v>12</v>
      </c>
      <c r="M143" s="11">
        <v>25</v>
      </c>
      <c r="N143" s="8" t="str">
        <f t="shared" si="12"/>
        <v>0907</v>
      </c>
      <c r="O143" s="8" t="str">
        <f t="shared" si="10"/>
        <v>13</v>
      </c>
      <c r="P143" s="8" t="str">
        <f t="shared" si="13"/>
        <v>H26.7-250907-13</v>
      </c>
    </row>
    <row r="144" spans="1:16" s="7" customFormat="1" ht="31.5" x14ac:dyDescent="0.25">
      <c r="A144" s="20">
        <f t="shared" si="14"/>
        <v>136</v>
      </c>
      <c r="B144" s="20" t="str">
        <f t="shared" si="11"/>
        <v>H26.7-250907-14</v>
      </c>
      <c r="C144" s="41" t="s">
        <v>25</v>
      </c>
      <c r="D144" s="42" t="s">
        <v>26</v>
      </c>
      <c r="E144" s="31" t="s">
        <v>778</v>
      </c>
      <c r="F144" s="31" t="s">
        <v>67</v>
      </c>
      <c r="G144" s="43">
        <v>4470</v>
      </c>
      <c r="H144" s="31">
        <v>12</v>
      </c>
      <c r="I144" s="18"/>
      <c r="J144" s="11"/>
      <c r="K144" s="36" t="s">
        <v>561</v>
      </c>
      <c r="L144" s="11" t="s">
        <v>12</v>
      </c>
      <c r="M144" s="11">
        <v>25</v>
      </c>
      <c r="N144" s="8" t="str">
        <f t="shared" si="12"/>
        <v>0907</v>
      </c>
      <c r="O144" s="8" t="str">
        <f t="shared" si="10"/>
        <v>14</v>
      </c>
      <c r="P144" s="8" t="str">
        <f t="shared" si="13"/>
        <v>H26.7-250907-14</v>
      </c>
    </row>
    <row r="145" spans="1:16" s="7" customFormat="1" ht="31.5" x14ac:dyDescent="0.25">
      <c r="A145" s="20">
        <f t="shared" si="14"/>
        <v>137</v>
      </c>
      <c r="B145" s="20" t="str">
        <f t="shared" si="11"/>
        <v>H26.7-250907-15</v>
      </c>
      <c r="C145" s="41" t="s">
        <v>33</v>
      </c>
      <c r="D145" s="42" t="s">
        <v>34</v>
      </c>
      <c r="E145" s="31" t="s">
        <v>137</v>
      </c>
      <c r="F145" s="31" t="s">
        <v>839</v>
      </c>
      <c r="G145" s="43">
        <v>21200</v>
      </c>
      <c r="H145" s="31">
        <v>19</v>
      </c>
      <c r="I145" s="18"/>
      <c r="J145" s="11"/>
      <c r="K145" s="36" t="s">
        <v>562</v>
      </c>
      <c r="L145" s="11" t="s">
        <v>12</v>
      </c>
      <c r="M145" s="11">
        <v>25</v>
      </c>
      <c r="N145" s="8" t="str">
        <f t="shared" si="12"/>
        <v>0907</v>
      </c>
      <c r="O145" s="8" t="str">
        <f t="shared" si="10"/>
        <v>15</v>
      </c>
      <c r="P145" s="8" t="str">
        <f t="shared" si="13"/>
        <v>H26.7-250907-15</v>
      </c>
    </row>
    <row r="146" spans="1:16" s="7" customFormat="1" ht="31.5" x14ac:dyDescent="0.25">
      <c r="A146" s="20">
        <f t="shared" si="14"/>
        <v>138</v>
      </c>
      <c r="B146" s="20" t="str">
        <f t="shared" si="11"/>
        <v>H26.7-250907-16</v>
      </c>
      <c r="C146" s="41" t="s">
        <v>43</v>
      </c>
      <c r="D146" s="42" t="s">
        <v>44</v>
      </c>
      <c r="E146" s="31" t="s">
        <v>60</v>
      </c>
      <c r="F146" s="31" t="s">
        <v>68</v>
      </c>
      <c r="G146" s="43">
        <v>100126</v>
      </c>
      <c r="H146" s="31">
        <v>1</v>
      </c>
      <c r="I146" s="18"/>
      <c r="J146" s="11"/>
      <c r="K146" s="36" t="s">
        <v>563</v>
      </c>
      <c r="L146" s="11" t="s">
        <v>12</v>
      </c>
      <c r="M146" s="11">
        <v>25</v>
      </c>
      <c r="N146" s="8" t="str">
        <f t="shared" si="12"/>
        <v>0907</v>
      </c>
      <c r="O146" s="8" t="str">
        <f t="shared" si="10"/>
        <v>16</v>
      </c>
      <c r="P146" s="8" t="str">
        <f t="shared" si="13"/>
        <v>H26.7-250907-16</v>
      </c>
    </row>
    <row r="147" spans="1:16" s="7" customFormat="1" ht="31.5" x14ac:dyDescent="0.25">
      <c r="A147" s="20">
        <f t="shared" si="14"/>
        <v>139</v>
      </c>
      <c r="B147" s="20" t="str">
        <f t="shared" si="11"/>
        <v>H26.7-251007-01</v>
      </c>
      <c r="C147" s="41" t="s">
        <v>19</v>
      </c>
      <c r="D147" s="42" t="s">
        <v>20</v>
      </c>
      <c r="E147" s="31" t="s">
        <v>101</v>
      </c>
      <c r="F147" s="31" t="s">
        <v>67</v>
      </c>
      <c r="G147" s="43">
        <v>256</v>
      </c>
      <c r="H147" s="31">
        <v>2</v>
      </c>
      <c r="I147" s="18"/>
      <c r="J147" s="11"/>
      <c r="K147" s="34">
        <v>1007.01</v>
      </c>
      <c r="L147" s="11" t="s">
        <v>12</v>
      </c>
      <c r="M147" s="11">
        <v>25</v>
      </c>
      <c r="N147" s="8" t="str">
        <f t="shared" si="12"/>
        <v>1007</v>
      </c>
      <c r="O147" s="8" t="str">
        <f t="shared" si="10"/>
        <v>01</v>
      </c>
      <c r="P147" s="8" t="str">
        <f t="shared" si="13"/>
        <v>H26.7-251007-01</v>
      </c>
    </row>
    <row r="148" spans="1:16" s="7" customFormat="1" ht="31.5" x14ac:dyDescent="0.25">
      <c r="A148" s="20">
        <f t="shared" si="14"/>
        <v>140</v>
      </c>
      <c r="B148" s="20" t="str">
        <f t="shared" si="11"/>
        <v>H26.7-251007-21</v>
      </c>
      <c r="C148" s="41" t="s">
        <v>19</v>
      </c>
      <c r="D148" s="42" t="s">
        <v>20</v>
      </c>
      <c r="E148" s="31" t="s">
        <v>101</v>
      </c>
      <c r="F148" s="31" t="s">
        <v>67</v>
      </c>
      <c r="G148" s="43">
        <v>587</v>
      </c>
      <c r="H148" s="31">
        <v>1</v>
      </c>
      <c r="I148" s="18"/>
      <c r="J148" s="11"/>
      <c r="K148" s="34">
        <v>1007.021</v>
      </c>
      <c r="L148" s="11" t="s">
        <v>12</v>
      </c>
      <c r="M148" s="11">
        <v>25</v>
      </c>
      <c r="N148" s="8" t="str">
        <f t="shared" si="12"/>
        <v>1007</v>
      </c>
      <c r="O148" s="8" t="str">
        <f t="shared" si="10"/>
        <v>21</v>
      </c>
      <c r="P148" s="8" t="str">
        <f t="shared" si="13"/>
        <v>H26.7-251007-21</v>
      </c>
    </row>
    <row r="149" spans="1:16" s="7" customFormat="1" ht="31.5" x14ac:dyDescent="0.25">
      <c r="A149" s="20">
        <f t="shared" si="14"/>
        <v>141</v>
      </c>
      <c r="B149" s="20" t="str">
        <f t="shared" si="11"/>
        <v>H26.7-251007-03</v>
      </c>
      <c r="C149" s="41" t="s">
        <v>19</v>
      </c>
      <c r="D149" s="42" t="s">
        <v>20</v>
      </c>
      <c r="E149" s="31" t="s">
        <v>135</v>
      </c>
      <c r="F149" s="31" t="s">
        <v>67</v>
      </c>
      <c r="G149" s="43">
        <v>1596</v>
      </c>
      <c r="H149" s="31">
        <v>1</v>
      </c>
      <c r="I149" s="18"/>
      <c r="J149" s="11"/>
      <c r="K149" s="34">
        <v>1007.03</v>
      </c>
      <c r="L149" s="11" t="s">
        <v>12</v>
      </c>
      <c r="M149" s="11">
        <v>25</v>
      </c>
      <c r="N149" s="8" t="str">
        <f t="shared" si="12"/>
        <v>1007</v>
      </c>
      <c r="O149" s="8" t="str">
        <f t="shared" si="10"/>
        <v>03</v>
      </c>
      <c r="P149" s="8" t="str">
        <f t="shared" si="13"/>
        <v>H26.7-251007-03</v>
      </c>
    </row>
    <row r="150" spans="1:16" s="7" customFormat="1" ht="31.5" x14ac:dyDescent="0.25">
      <c r="A150" s="20">
        <f t="shared" si="14"/>
        <v>142</v>
      </c>
      <c r="B150" s="20" t="str">
        <f t="shared" si="11"/>
        <v>H26.7-251007-04</v>
      </c>
      <c r="C150" s="41" t="s">
        <v>19</v>
      </c>
      <c r="D150" s="42" t="s">
        <v>20</v>
      </c>
      <c r="E150" s="31" t="s">
        <v>135</v>
      </c>
      <c r="F150" s="31" t="s">
        <v>67</v>
      </c>
      <c r="G150" s="43">
        <v>1079</v>
      </c>
      <c r="H150" s="31">
        <v>1</v>
      </c>
      <c r="I150" s="18"/>
      <c r="J150" s="11"/>
      <c r="K150" s="34">
        <v>1007.04</v>
      </c>
      <c r="L150" s="11" t="s">
        <v>12</v>
      </c>
      <c r="M150" s="11">
        <v>25</v>
      </c>
      <c r="N150" s="8" t="str">
        <f t="shared" si="12"/>
        <v>1007</v>
      </c>
      <c r="O150" s="8" t="str">
        <f t="shared" si="10"/>
        <v>04</v>
      </c>
      <c r="P150" s="8" t="str">
        <f t="shared" si="13"/>
        <v>H26.7-251007-04</v>
      </c>
    </row>
    <row r="151" spans="1:16" s="7" customFormat="1" ht="31.5" x14ac:dyDescent="0.25">
      <c r="A151" s="20">
        <f t="shared" si="14"/>
        <v>143</v>
      </c>
      <c r="B151" s="20" t="str">
        <f t="shared" si="11"/>
        <v>H26.7-251007-05</v>
      </c>
      <c r="C151" s="41" t="s">
        <v>19</v>
      </c>
      <c r="D151" s="42" t="s">
        <v>20</v>
      </c>
      <c r="E151" s="31" t="s">
        <v>52</v>
      </c>
      <c r="F151" s="31" t="s">
        <v>67</v>
      </c>
      <c r="G151" s="43">
        <v>1520</v>
      </c>
      <c r="H151" s="31">
        <v>1</v>
      </c>
      <c r="I151" s="18"/>
      <c r="J151" s="11"/>
      <c r="K151" s="34">
        <v>1007.05</v>
      </c>
      <c r="L151" s="11" t="s">
        <v>12</v>
      </c>
      <c r="M151" s="11">
        <v>25</v>
      </c>
      <c r="N151" s="8" t="str">
        <f t="shared" si="12"/>
        <v>1007</v>
      </c>
      <c r="O151" s="8" t="str">
        <f t="shared" si="10"/>
        <v>05</v>
      </c>
      <c r="P151" s="8" t="str">
        <f t="shared" si="13"/>
        <v>H26.7-251007-05</v>
      </c>
    </row>
    <row r="152" spans="1:16" s="7" customFormat="1" ht="31.5" x14ac:dyDescent="0.25">
      <c r="A152" s="20">
        <f t="shared" si="14"/>
        <v>144</v>
      </c>
      <c r="B152" s="20" t="str">
        <f t="shared" si="11"/>
        <v>H26.7-251007-06</v>
      </c>
      <c r="C152" s="41" t="s">
        <v>43</v>
      </c>
      <c r="D152" s="42" t="s">
        <v>44</v>
      </c>
      <c r="E152" s="31" t="s">
        <v>60</v>
      </c>
      <c r="F152" s="31" t="s">
        <v>68</v>
      </c>
      <c r="G152" s="43">
        <v>62950</v>
      </c>
      <c r="H152" s="31">
        <v>1</v>
      </c>
      <c r="I152" s="18"/>
      <c r="J152" s="11"/>
      <c r="K152" s="34">
        <v>1007.06</v>
      </c>
      <c r="L152" s="11" t="s">
        <v>12</v>
      </c>
      <c r="M152" s="11">
        <v>25</v>
      </c>
      <c r="N152" s="8" t="str">
        <f t="shared" si="12"/>
        <v>1007</v>
      </c>
      <c r="O152" s="8" t="str">
        <f t="shared" si="10"/>
        <v>06</v>
      </c>
      <c r="P152" s="8" t="str">
        <f t="shared" si="13"/>
        <v>H26.7-251007-06</v>
      </c>
    </row>
    <row r="153" spans="1:16" s="7" customFormat="1" ht="31.5" x14ac:dyDescent="0.25">
      <c r="A153" s="20">
        <f t="shared" si="14"/>
        <v>145</v>
      </c>
      <c r="B153" s="20" t="str">
        <f t="shared" si="11"/>
        <v>H26.7-251007-07</v>
      </c>
      <c r="C153" s="41" t="s">
        <v>43</v>
      </c>
      <c r="D153" s="42" t="s">
        <v>44</v>
      </c>
      <c r="E153" s="31" t="s">
        <v>60</v>
      </c>
      <c r="F153" s="31" t="s">
        <v>68</v>
      </c>
      <c r="G153" s="43">
        <v>84094</v>
      </c>
      <c r="H153" s="31">
        <v>1</v>
      </c>
      <c r="I153" s="18"/>
      <c r="J153" s="11"/>
      <c r="K153" s="34">
        <v>1007.07</v>
      </c>
      <c r="L153" s="11" t="s">
        <v>12</v>
      </c>
      <c r="M153" s="11">
        <v>25</v>
      </c>
      <c r="N153" s="8" t="str">
        <f t="shared" si="12"/>
        <v>1007</v>
      </c>
      <c r="O153" s="8" t="str">
        <f t="shared" si="10"/>
        <v>07</v>
      </c>
      <c r="P153" s="8" t="str">
        <f t="shared" si="13"/>
        <v>H26.7-251007-07</v>
      </c>
    </row>
    <row r="154" spans="1:16" s="7" customFormat="1" ht="31.5" x14ac:dyDescent="0.25">
      <c r="A154" s="20">
        <f t="shared" si="14"/>
        <v>146</v>
      </c>
      <c r="B154" s="20" t="str">
        <f t="shared" si="11"/>
        <v>H26.7-251007-08</v>
      </c>
      <c r="C154" s="41" t="s">
        <v>605</v>
      </c>
      <c r="D154" s="42" t="s">
        <v>606</v>
      </c>
      <c r="E154" s="31" t="s">
        <v>56</v>
      </c>
      <c r="F154" s="31" t="s">
        <v>67</v>
      </c>
      <c r="G154" s="43">
        <v>5</v>
      </c>
      <c r="H154" s="31">
        <v>1</v>
      </c>
      <c r="I154" s="18"/>
      <c r="J154" s="11"/>
      <c r="K154" s="34">
        <v>1007.08</v>
      </c>
      <c r="L154" s="11" t="s">
        <v>12</v>
      </c>
      <c r="M154" s="11">
        <v>25</v>
      </c>
      <c r="N154" s="8" t="str">
        <f t="shared" si="12"/>
        <v>1007</v>
      </c>
      <c r="O154" s="8" t="str">
        <f t="shared" si="10"/>
        <v>08</v>
      </c>
      <c r="P154" s="8" t="str">
        <f t="shared" si="13"/>
        <v>H26.7-251007-08</v>
      </c>
    </row>
    <row r="155" spans="1:16" s="7" customFormat="1" ht="31.5" x14ac:dyDescent="0.25">
      <c r="A155" s="20">
        <f t="shared" si="14"/>
        <v>147</v>
      </c>
      <c r="B155" s="20" t="str">
        <f t="shared" si="11"/>
        <v>H26.7-251007-09</v>
      </c>
      <c r="C155" s="41" t="s">
        <v>47</v>
      </c>
      <c r="D155" s="42" t="s">
        <v>48</v>
      </c>
      <c r="E155" s="31" t="s">
        <v>57</v>
      </c>
      <c r="F155" s="31" t="s">
        <v>68</v>
      </c>
      <c r="G155" s="43">
        <v>22777</v>
      </c>
      <c r="H155" s="31">
        <v>3</v>
      </c>
      <c r="I155" s="18"/>
      <c r="J155" s="11"/>
      <c r="K155" s="34">
        <v>1007.09</v>
      </c>
      <c r="L155" s="11" t="s">
        <v>12</v>
      </c>
      <c r="M155" s="11">
        <v>25</v>
      </c>
      <c r="N155" s="8" t="str">
        <f t="shared" si="12"/>
        <v>1007</v>
      </c>
      <c r="O155" s="8" t="str">
        <f t="shared" si="10"/>
        <v>09</v>
      </c>
      <c r="P155" s="8" t="str">
        <f t="shared" si="13"/>
        <v>H26.7-251007-09</v>
      </c>
    </row>
    <row r="156" spans="1:16" s="7" customFormat="1" ht="31.5" x14ac:dyDescent="0.25">
      <c r="A156" s="20">
        <f t="shared" si="14"/>
        <v>148</v>
      </c>
      <c r="B156" s="20" t="str">
        <f t="shared" si="11"/>
        <v>H26.7-251007-10</v>
      </c>
      <c r="C156" s="41" t="s">
        <v>171</v>
      </c>
      <c r="D156" s="42" t="s">
        <v>150</v>
      </c>
      <c r="E156" s="31" t="s">
        <v>779</v>
      </c>
      <c r="F156" s="31" t="s">
        <v>79</v>
      </c>
      <c r="G156" s="43">
        <v>765</v>
      </c>
      <c r="H156" s="31">
        <v>1</v>
      </c>
      <c r="I156" s="18"/>
      <c r="J156" s="11"/>
      <c r="K156" s="36" t="s">
        <v>564</v>
      </c>
      <c r="L156" s="11" t="s">
        <v>12</v>
      </c>
      <c r="M156" s="11">
        <v>25</v>
      </c>
      <c r="N156" s="8" t="str">
        <f t="shared" si="12"/>
        <v>1007</v>
      </c>
      <c r="O156" s="8" t="str">
        <f t="shared" si="10"/>
        <v>10</v>
      </c>
      <c r="P156" s="8" t="str">
        <f t="shared" si="13"/>
        <v>H26.7-251007-10</v>
      </c>
    </row>
    <row r="157" spans="1:16" s="7" customFormat="1" ht="31.5" x14ac:dyDescent="0.25">
      <c r="A157" s="20">
        <f t="shared" si="14"/>
        <v>149</v>
      </c>
      <c r="B157" s="20" t="str">
        <f t="shared" si="11"/>
        <v>H26.7-251007-11</v>
      </c>
      <c r="C157" s="41" t="s">
        <v>99</v>
      </c>
      <c r="D157" s="42" t="s">
        <v>100</v>
      </c>
      <c r="E157" s="31" t="s">
        <v>80</v>
      </c>
      <c r="F157" s="31" t="s">
        <v>67</v>
      </c>
      <c r="G157" s="43">
        <v>261</v>
      </c>
      <c r="H157" s="31">
        <v>5</v>
      </c>
      <c r="I157" s="18"/>
      <c r="J157" s="11"/>
      <c r="K157" s="34">
        <v>1007.11</v>
      </c>
      <c r="L157" s="11" t="s">
        <v>12</v>
      </c>
      <c r="M157" s="11">
        <v>25</v>
      </c>
      <c r="N157" s="8" t="str">
        <f t="shared" si="12"/>
        <v>1007</v>
      </c>
      <c r="O157" s="8" t="str">
        <f t="shared" si="10"/>
        <v>11</v>
      </c>
      <c r="P157" s="8" t="str">
        <f t="shared" si="13"/>
        <v>H26.7-251007-11</v>
      </c>
    </row>
    <row r="158" spans="1:16" s="7" customFormat="1" ht="31.5" x14ac:dyDescent="0.25">
      <c r="A158" s="20">
        <f t="shared" si="14"/>
        <v>150</v>
      </c>
      <c r="B158" s="20" t="str">
        <f t="shared" si="11"/>
        <v>H26.7-251007-12</v>
      </c>
      <c r="C158" s="41" t="s">
        <v>607</v>
      </c>
      <c r="D158" s="42" t="s">
        <v>608</v>
      </c>
      <c r="E158" s="31" t="s">
        <v>57</v>
      </c>
      <c r="F158" s="31" t="s">
        <v>68</v>
      </c>
      <c r="G158" s="43" t="s">
        <v>854</v>
      </c>
      <c r="H158" s="31">
        <v>2</v>
      </c>
      <c r="I158" s="18"/>
      <c r="J158" s="11"/>
      <c r="K158" s="34">
        <v>1007.12</v>
      </c>
      <c r="L158" s="11" t="s">
        <v>12</v>
      </c>
      <c r="M158" s="11">
        <v>25</v>
      </c>
      <c r="N158" s="8" t="str">
        <f t="shared" si="12"/>
        <v>1007</v>
      </c>
      <c r="O158" s="8" t="str">
        <f t="shared" si="10"/>
        <v>12</v>
      </c>
      <c r="P158" s="8" t="str">
        <f t="shared" si="13"/>
        <v>H26.7-251007-12</v>
      </c>
    </row>
    <row r="159" spans="1:16" s="7" customFormat="1" ht="31.5" x14ac:dyDescent="0.25">
      <c r="A159" s="20">
        <f t="shared" si="14"/>
        <v>151</v>
      </c>
      <c r="B159" s="20" t="str">
        <f t="shared" si="11"/>
        <v>H26.7-251007-13</v>
      </c>
      <c r="C159" s="41" t="s">
        <v>37</v>
      </c>
      <c r="D159" s="42" t="s">
        <v>609</v>
      </c>
      <c r="E159" s="31" t="s">
        <v>58</v>
      </c>
      <c r="F159" s="31" t="s">
        <v>68</v>
      </c>
      <c r="G159" s="43">
        <v>44715</v>
      </c>
      <c r="H159" s="31">
        <v>1</v>
      </c>
      <c r="I159" s="18"/>
      <c r="J159" s="11"/>
      <c r="K159" s="34">
        <v>1007.13</v>
      </c>
      <c r="L159" s="11" t="s">
        <v>12</v>
      </c>
      <c r="M159" s="11">
        <v>25</v>
      </c>
      <c r="N159" s="8" t="str">
        <f t="shared" si="12"/>
        <v>1007</v>
      </c>
      <c r="O159" s="8" t="str">
        <f t="shared" si="10"/>
        <v>13</v>
      </c>
      <c r="P159" s="8" t="str">
        <f t="shared" si="13"/>
        <v>H26.7-251007-13</v>
      </c>
    </row>
    <row r="160" spans="1:16" s="7" customFormat="1" ht="31.5" x14ac:dyDescent="0.25">
      <c r="A160" s="20">
        <f t="shared" si="14"/>
        <v>152</v>
      </c>
      <c r="B160" s="20" t="str">
        <f t="shared" si="11"/>
        <v>H26.7-251007-14</v>
      </c>
      <c r="C160" s="41" t="s">
        <v>37</v>
      </c>
      <c r="D160" s="42" t="s">
        <v>609</v>
      </c>
      <c r="E160" s="31" t="s">
        <v>58</v>
      </c>
      <c r="F160" s="31" t="s">
        <v>68</v>
      </c>
      <c r="G160" s="43">
        <v>39265</v>
      </c>
      <c r="H160" s="31">
        <v>1</v>
      </c>
      <c r="I160" s="18"/>
      <c r="J160" s="11"/>
      <c r="K160" s="34">
        <v>1007.14</v>
      </c>
      <c r="L160" s="11" t="s">
        <v>12</v>
      </c>
      <c r="M160" s="11">
        <v>25</v>
      </c>
      <c r="N160" s="8" t="str">
        <f t="shared" si="12"/>
        <v>1007</v>
      </c>
      <c r="O160" s="8" t="str">
        <f t="shared" si="10"/>
        <v>14</v>
      </c>
      <c r="P160" s="8" t="str">
        <f t="shared" si="13"/>
        <v>H26.7-251007-14</v>
      </c>
    </row>
    <row r="161" spans="1:16" s="7" customFormat="1" ht="31.5" x14ac:dyDescent="0.25">
      <c r="A161" s="20">
        <f t="shared" si="14"/>
        <v>153</v>
      </c>
      <c r="B161" s="20" t="str">
        <f t="shared" si="11"/>
        <v>H26.7-251007-15</v>
      </c>
      <c r="C161" s="41" t="s">
        <v>610</v>
      </c>
      <c r="D161" s="42" t="s">
        <v>611</v>
      </c>
      <c r="E161" s="31" t="s">
        <v>780</v>
      </c>
      <c r="F161" s="31" t="s">
        <v>67</v>
      </c>
      <c r="G161" s="43">
        <v>5</v>
      </c>
      <c r="H161" s="31">
        <v>3</v>
      </c>
      <c r="I161" s="18"/>
      <c r="J161" s="11"/>
      <c r="K161" s="34">
        <v>1007.15</v>
      </c>
      <c r="L161" s="11" t="s">
        <v>12</v>
      </c>
      <c r="M161" s="11">
        <v>25</v>
      </c>
      <c r="N161" s="8" t="str">
        <f t="shared" si="12"/>
        <v>1007</v>
      </c>
      <c r="O161" s="8" t="str">
        <f t="shared" si="10"/>
        <v>15</v>
      </c>
      <c r="P161" s="8" t="str">
        <f t="shared" si="13"/>
        <v>H26.7-251007-15</v>
      </c>
    </row>
    <row r="162" spans="1:16" s="7" customFormat="1" ht="31.5" x14ac:dyDescent="0.25">
      <c r="A162" s="20">
        <f t="shared" si="14"/>
        <v>154</v>
      </c>
      <c r="B162" s="20" t="str">
        <f t="shared" si="11"/>
        <v>H26.7-251007-16</v>
      </c>
      <c r="C162" s="41" t="s">
        <v>612</v>
      </c>
      <c r="D162" s="42" t="s">
        <v>613</v>
      </c>
      <c r="E162" s="31" t="s">
        <v>781</v>
      </c>
      <c r="F162" s="31" t="s">
        <v>66</v>
      </c>
      <c r="G162" s="43">
        <v>65</v>
      </c>
      <c r="H162" s="31">
        <v>47</v>
      </c>
      <c r="I162" s="18"/>
      <c r="J162" s="11"/>
      <c r="K162" s="34">
        <v>1007.16</v>
      </c>
      <c r="L162" s="11" t="s">
        <v>12</v>
      </c>
      <c r="M162" s="11">
        <v>25</v>
      </c>
      <c r="N162" s="8" t="str">
        <f t="shared" si="12"/>
        <v>1007</v>
      </c>
      <c r="O162" s="8" t="str">
        <f t="shared" si="10"/>
        <v>16</v>
      </c>
      <c r="P162" s="8" t="str">
        <f t="shared" si="13"/>
        <v>H26.7-251007-16</v>
      </c>
    </row>
    <row r="163" spans="1:16" s="7" customFormat="1" ht="31.5" x14ac:dyDescent="0.25">
      <c r="A163" s="20">
        <f t="shared" si="14"/>
        <v>155</v>
      </c>
      <c r="B163" s="20" t="str">
        <f t="shared" si="11"/>
        <v>H26.7-251007-17</v>
      </c>
      <c r="C163" s="41" t="s">
        <v>167</v>
      </c>
      <c r="D163" s="42" t="s">
        <v>614</v>
      </c>
      <c r="E163" s="31" t="s">
        <v>782</v>
      </c>
      <c r="F163" s="31" t="s">
        <v>66</v>
      </c>
      <c r="G163" s="43">
        <v>38</v>
      </c>
      <c r="H163" s="31">
        <v>1</v>
      </c>
      <c r="I163" s="18"/>
      <c r="J163" s="11"/>
      <c r="K163" s="34">
        <v>1007.17</v>
      </c>
      <c r="L163" s="11" t="s">
        <v>12</v>
      </c>
      <c r="M163" s="11">
        <v>25</v>
      </c>
      <c r="N163" s="8" t="str">
        <f t="shared" si="12"/>
        <v>1007</v>
      </c>
      <c r="O163" s="8" t="str">
        <f t="shared" si="10"/>
        <v>17</v>
      </c>
      <c r="P163" s="8" t="str">
        <f t="shared" si="13"/>
        <v>H26.7-251007-17</v>
      </c>
    </row>
    <row r="164" spans="1:16" s="7" customFormat="1" ht="31.5" x14ac:dyDescent="0.25">
      <c r="A164" s="20">
        <f t="shared" si="14"/>
        <v>156</v>
      </c>
      <c r="B164" s="20" t="str">
        <f t="shared" si="11"/>
        <v>H26.7-251107-01</v>
      </c>
      <c r="C164" s="41" t="s">
        <v>19</v>
      </c>
      <c r="D164" s="42" t="s">
        <v>615</v>
      </c>
      <c r="E164" s="31" t="s">
        <v>163</v>
      </c>
      <c r="F164" s="31" t="s">
        <v>67</v>
      </c>
      <c r="G164" s="43">
        <v>2892</v>
      </c>
      <c r="H164" s="31">
        <v>5</v>
      </c>
      <c r="I164" s="18"/>
      <c r="J164" s="11"/>
      <c r="K164" s="34">
        <v>1107.01</v>
      </c>
      <c r="L164" s="11" t="s">
        <v>12</v>
      </c>
      <c r="M164" s="11">
        <v>25</v>
      </c>
      <c r="N164" s="8" t="str">
        <f t="shared" si="12"/>
        <v>1107</v>
      </c>
      <c r="O164" s="8" t="str">
        <f t="shared" si="10"/>
        <v>01</v>
      </c>
      <c r="P164" s="8" t="str">
        <f t="shared" si="13"/>
        <v>H26.7-251107-01</v>
      </c>
    </row>
    <row r="165" spans="1:16" s="7" customFormat="1" ht="31.5" x14ac:dyDescent="0.25">
      <c r="A165" s="20">
        <f t="shared" si="14"/>
        <v>157</v>
      </c>
      <c r="B165" s="20" t="str">
        <f t="shared" si="11"/>
        <v>H26.7-251107-02</v>
      </c>
      <c r="C165" s="41" t="s">
        <v>19</v>
      </c>
      <c r="D165" s="42" t="s">
        <v>615</v>
      </c>
      <c r="E165" s="31" t="s">
        <v>783</v>
      </c>
      <c r="F165" s="31" t="s">
        <v>67</v>
      </c>
      <c r="G165" s="43">
        <v>2808</v>
      </c>
      <c r="H165" s="31">
        <v>3</v>
      </c>
      <c r="I165" s="18"/>
      <c r="J165" s="11"/>
      <c r="K165" s="34">
        <v>1107.02</v>
      </c>
      <c r="L165" s="11" t="s">
        <v>12</v>
      </c>
      <c r="M165" s="11">
        <v>25</v>
      </c>
      <c r="N165" s="8" t="str">
        <f t="shared" si="12"/>
        <v>1107</v>
      </c>
      <c r="O165" s="8" t="str">
        <f t="shared" si="10"/>
        <v>02</v>
      </c>
      <c r="P165" s="8" t="str">
        <f t="shared" si="13"/>
        <v>H26.7-251107-02</v>
      </c>
    </row>
    <row r="166" spans="1:16" s="7" customFormat="1" ht="31.5" x14ac:dyDescent="0.25">
      <c r="A166" s="20">
        <f t="shared" si="14"/>
        <v>158</v>
      </c>
      <c r="B166" s="20" t="str">
        <f t="shared" si="11"/>
        <v>H26.7-251107-03</v>
      </c>
      <c r="C166" s="41" t="s">
        <v>19</v>
      </c>
      <c r="D166" s="42" t="s">
        <v>615</v>
      </c>
      <c r="E166" s="31" t="s">
        <v>74</v>
      </c>
      <c r="F166" s="31" t="s">
        <v>67</v>
      </c>
      <c r="G166" s="43">
        <v>838</v>
      </c>
      <c r="H166" s="31">
        <v>1</v>
      </c>
      <c r="I166" s="18"/>
      <c r="J166" s="11"/>
      <c r="K166" s="34">
        <v>1107.03</v>
      </c>
      <c r="L166" s="11" t="s">
        <v>12</v>
      </c>
      <c r="M166" s="11">
        <v>25</v>
      </c>
      <c r="N166" s="8" t="str">
        <f t="shared" si="12"/>
        <v>1107</v>
      </c>
      <c r="O166" s="8" t="str">
        <f t="shared" si="10"/>
        <v>03</v>
      </c>
      <c r="P166" s="8" t="str">
        <f t="shared" si="13"/>
        <v>H26.7-251107-03</v>
      </c>
    </row>
    <row r="167" spans="1:16" s="7" customFormat="1" ht="31.5" x14ac:dyDescent="0.25">
      <c r="A167" s="20">
        <f t="shared" si="14"/>
        <v>159</v>
      </c>
      <c r="B167" s="20" t="str">
        <f t="shared" si="11"/>
        <v>H26.7-251107-04</v>
      </c>
      <c r="C167" s="41" t="s">
        <v>31</v>
      </c>
      <c r="D167" s="42" t="s">
        <v>616</v>
      </c>
      <c r="E167" s="31" t="s">
        <v>774</v>
      </c>
      <c r="F167" s="31" t="s">
        <v>68</v>
      </c>
      <c r="G167" s="43">
        <v>8068</v>
      </c>
      <c r="H167" s="31">
        <v>6</v>
      </c>
      <c r="I167" s="18"/>
      <c r="J167" s="11"/>
      <c r="K167" s="34">
        <v>1107.04</v>
      </c>
      <c r="L167" s="11" t="s">
        <v>12</v>
      </c>
      <c r="M167" s="11">
        <v>25</v>
      </c>
      <c r="N167" s="8" t="str">
        <f t="shared" si="12"/>
        <v>1107</v>
      </c>
      <c r="O167" s="8" t="str">
        <f t="shared" si="10"/>
        <v>04</v>
      </c>
      <c r="P167" s="8" t="str">
        <f t="shared" si="13"/>
        <v>H26.7-251107-04</v>
      </c>
    </row>
    <row r="168" spans="1:16" s="7" customFormat="1" ht="31.5" x14ac:dyDescent="0.25">
      <c r="A168" s="20">
        <f t="shared" si="14"/>
        <v>160</v>
      </c>
      <c r="B168" s="20" t="str">
        <f t="shared" si="11"/>
        <v>H26.7-251107-05</v>
      </c>
      <c r="C168" s="41" t="s">
        <v>617</v>
      </c>
      <c r="D168" s="42" t="s">
        <v>618</v>
      </c>
      <c r="E168" s="31" t="s">
        <v>784</v>
      </c>
      <c r="F168" s="31" t="s">
        <v>81</v>
      </c>
      <c r="G168" s="43">
        <v>48</v>
      </c>
      <c r="H168" s="31">
        <v>2</v>
      </c>
      <c r="I168" s="18"/>
      <c r="J168" s="11"/>
      <c r="K168" s="34">
        <v>1107.05</v>
      </c>
      <c r="L168" s="11" t="s">
        <v>12</v>
      </c>
      <c r="M168" s="11">
        <v>25</v>
      </c>
      <c r="N168" s="8" t="str">
        <f t="shared" si="12"/>
        <v>1107</v>
      </c>
      <c r="O168" s="8" t="str">
        <f t="shared" si="10"/>
        <v>05</v>
      </c>
      <c r="P168" s="8" t="str">
        <f t="shared" si="13"/>
        <v>H26.7-251107-05</v>
      </c>
    </row>
    <row r="169" spans="1:16" s="7" customFormat="1" ht="18.75" x14ac:dyDescent="0.25">
      <c r="A169" s="20">
        <f t="shared" si="14"/>
        <v>161</v>
      </c>
      <c r="B169" s="20" t="str">
        <f t="shared" si="11"/>
        <v>H26.7-251107-06</v>
      </c>
      <c r="C169" s="41" t="s">
        <v>113</v>
      </c>
      <c r="D169" s="42" t="s">
        <v>619</v>
      </c>
      <c r="E169" s="31" t="s">
        <v>116</v>
      </c>
      <c r="F169" s="31" t="s">
        <v>67</v>
      </c>
      <c r="G169" s="43">
        <v>707</v>
      </c>
      <c r="H169" s="31">
        <v>2</v>
      </c>
      <c r="I169" s="18"/>
      <c r="J169" s="11"/>
      <c r="K169" s="34">
        <v>1107.06</v>
      </c>
      <c r="L169" s="11" t="s">
        <v>12</v>
      </c>
      <c r="M169" s="11">
        <v>25</v>
      </c>
      <c r="N169" s="8" t="str">
        <f t="shared" si="12"/>
        <v>1107</v>
      </c>
      <c r="O169" s="8" t="str">
        <f t="shared" si="10"/>
        <v>06</v>
      </c>
      <c r="P169" s="8" t="str">
        <f t="shared" si="13"/>
        <v>H26.7-251107-06</v>
      </c>
    </row>
    <row r="170" spans="1:16" s="7" customFormat="1" ht="31.5" x14ac:dyDescent="0.25">
      <c r="A170" s="20">
        <f t="shared" si="14"/>
        <v>162</v>
      </c>
      <c r="B170" s="20" t="str">
        <f t="shared" si="11"/>
        <v>H26.7-251107-07</v>
      </c>
      <c r="C170" s="41" t="s">
        <v>178</v>
      </c>
      <c r="D170" s="42" t="s">
        <v>620</v>
      </c>
      <c r="E170" s="31" t="s">
        <v>104</v>
      </c>
      <c r="F170" s="31" t="s">
        <v>67</v>
      </c>
      <c r="G170" s="43">
        <v>2</v>
      </c>
      <c r="H170" s="31">
        <v>2</v>
      </c>
      <c r="I170" s="18"/>
      <c r="J170" s="11"/>
      <c r="K170" s="34">
        <v>1107.07</v>
      </c>
      <c r="L170" s="11" t="s">
        <v>12</v>
      </c>
      <c r="M170" s="11">
        <v>25</v>
      </c>
      <c r="N170" s="8" t="str">
        <f t="shared" si="12"/>
        <v>1107</v>
      </c>
      <c r="O170" s="8" t="str">
        <f t="shared" si="10"/>
        <v>07</v>
      </c>
      <c r="P170" s="8" t="str">
        <f t="shared" si="13"/>
        <v>H26.7-251107-07</v>
      </c>
    </row>
    <row r="171" spans="1:16" s="7" customFormat="1" ht="31.5" x14ac:dyDescent="0.25">
      <c r="A171" s="20">
        <f t="shared" si="14"/>
        <v>163</v>
      </c>
      <c r="B171" s="20" t="str">
        <f t="shared" si="11"/>
        <v>H26.7-251107-08</v>
      </c>
      <c r="C171" s="41" t="s">
        <v>621</v>
      </c>
      <c r="D171" s="42" t="s">
        <v>622</v>
      </c>
      <c r="E171" s="31" t="s">
        <v>55</v>
      </c>
      <c r="F171" s="31" t="s">
        <v>79</v>
      </c>
      <c r="G171" s="43">
        <v>3000</v>
      </c>
      <c r="H171" s="31">
        <v>1</v>
      </c>
      <c r="I171" s="18"/>
      <c r="J171" s="11"/>
      <c r="K171" s="34">
        <v>1107.08</v>
      </c>
      <c r="L171" s="11" t="s">
        <v>12</v>
      </c>
      <c r="M171" s="11">
        <v>25</v>
      </c>
      <c r="N171" s="8" t="str">
        <f t="shared" si="12"/>
        <v>1107</v>
      </c>
      <c r="O171" s="8" t="str">
        <f t="shared" si="10"/>
        <v>08</v>
      </c>
      <c r="P171" s="8" t="str">
        <f t="shared" si="13"/>
        <v>H26.7-251107-08</v>
      </c>
    </row>
    <row r="172" spans="1:16" s="7" customFormat="1" ht="31.5" x14ac:dyDescent="0.25">
      <c r="A172" s="20">
        <f t="shared" si="14"/>
        <v>164</v>
      </c>
      <c r="B172" s="20" t="str">
        <f t="shared" si="11"/>
        <v>H26.7-251107-09</v>
      </c>
      <c r="C172" s="41" t="s">
        <v>623</v>
      </c>
      <c r="D172" s="42" t="s">
        <v>622</v>
      </c>
      <c r="E172" s="31" t="s">
        <v>55</v>
      </c>
      <c r="F172" s="31" t="s">
        <v>79</v>
      </c>
      <c r="G172" s="43">
        <v>3000</v>
      </c>
      <c r="H172" s="31">
        <v>1</v>
      </c>
      <c r="I172" s="18"/>
      <c r="J172" s="11"/>
      <c r="K172" s="34">
        <v>1107.0899999999999</v>
      </c>
      <c r="L172" s="11" t="s">
        <v>12</v>
      </c>
      <c r="M172" s="11">
        <v>25</v>
      </c>
      <c r="N172" s="8" t="str">
        <f t="shared" si="12"/>
        <v>1107</v>
      </c>
      <c r="O172" s="8" t="str">
        <f t="shared" si="10"/>
        <v>09</v>
      </c>
      <c r="P172" s="8" t="str">
        <f t="shared" si="13"/>
        <v>H26.7-251107-09</v>
      </c>
    </row>
    <row r="173" spans="1:16" s="7" customFormat="1" ht="31.5" x14ac:dyDescent="0.25">
      <c r="A173" s="20">
        <f t="shared" si="14"/>
        <v>165</v>
      </c>
      <c r="B173" s="20" t="str">
        <f t="shared" si="11"/>
        <v>H26.7-251107-10</v>
      </c>
      <c r="C173" s="41" t="s">
        <v>45</v>
      </c>
      <c r="D173" s="42" t="s">
        <v>46</v>
      </c>
      <c r="E173" s="31" t="s">
        <v>56</v>
      </c>
      <c r="F173" s="31" t="s">
        <v>67</v>
      </c>
      <c r="G173" s="43">
        <v>43</v>
      </c>
      <c r="H173" s="31">
        <v>1</v>
      </c>
      <c r="I173" s="18"/>
      <c r="J173" s="11"/>
      <c r="K173" s="36" t="s">
        <v>565</v>
      </c>
      <c r="L173" s="11" t="s">
        <v>12</v>
      </c>
      <c r="M173" s="11">
        <v>25</v>
      </c>
      <c r="N173" s="8" t="str">
        <f t="shared" si="12"/>
        <v>1107</v>
      </c>
      <c r="O173" s="8" t="str">
        <f t="shared" si="10"/>
        <v>10</v>
      </c>
      <c r="P173" s="8" t="str">
        <f t="shared" si="13"/>
        <v>H26.7-251107-10</v>
      </c>
    </row>
    <row r="174" spans="1:16" s="7" customFormat="1" ht="31.5" x14ac:dyDescent="0.25">
      <c r="A174" s="20">
        <f t="shared" si="14"/>
        <v>166</v>
      </c>
      <c r="B174" s="20" t="str">
        <f t="shared" si="11"/>
        <v>H26.7-251107-11</v>
      </c>
      <c r="C174" s="41" t="s">
        <v>624</v>
      </c>
      <c r="D174" s="42" t="s">
        <v>625</v>
      </c>
      <c r="E174" s="31" t="s">
        <v>116</v>
      </c>
      <c r="F174" s="31" t="s">
        <v>67</v>
      </c>
      <c r="G174" s="43">
        <v>13</v>
      </c>
      <c r="H174" s="31">
        <v>1</v>
      </c>
      <c r="I174" s="18"/>
      <c r="J174" s="11"/>
      <c r="K174" s="34">
        <v>1107.1099999999999</v>
      </c>
      <c r="L174" s="11" t="s">
        <v>12</v>
      </c>
      <c r="M174" s="11">
        <v>25</v>
      </c>
      <c r="N174" s="8" t="str">
        <f t="shared" si="12"/>
        <v>1107</v>
      </c>
      <c r="O174" s="8" t="str">
        <f t="shared" si="10"/>
        <v>11</v>
      </c>
      <c r="P174" s="8" t="str">
        <f t="shared" si="13"/>
        <v>H26.7-251107-11</v>
      </c>
    </row>
    <row r="175" spans="1:16" s="7" customFormat="1" ht="31.5" x14ac:dyDescent="0.25">
      <c r="A175" s="20">
        <f t="shared" si="14"/>
        <v>167</v>
      </c>
      <c r="B175" s="20" t="str">
        <f t="shared" si="11"/>
        <v>H26.7-251107-12</v>
      </c>
      <c r="C175" s="41" t="s">
        <v>626</v>
      </c>
      <c r="D175" s="42" t="s">
        <v>627</v>
      </c>
      <c r="E175" s="31" t="s">
        <v>51</v>
      </c>
      <c r="F175" s="31" t="s">
        <v>79</v>
      </c>
      <c r="G175" s="43">
        <v>99500</v>
      </c>
      <c r="H175" s="31">
        <v>4</v>
      </c>
      <c r="I175" s="18"/>
      <c r="J175" s="11"/>
      <c r="K175" s="34">
        <v>1107.1199999999999</v>
      </c>
      <c r="L175" s="11" t="s">
        <v>12</v>
      </c>
      <c r="M175" s="11">
        <v>25</v>
      </c>
      <c r="N175" s="8" t="str">
        <f t="shared" si="12"/>
        <v>1107</v>
      </c>
      <c r="O175" s="8" t="str">
        <f t="shared" si="10"/>
        <v>12</v>
      </c>
      <c r="P175" s="8" t="str">
        <f t="shared" si="13"/>
        <v>H26.7-251107-12</v>
      </c>
    </row>
    <row r="176" spans="1:16" s="7" customFormat="1" ht="31.5" x14ac:dyDescent="0.25">
      <c r="A176" s="20">
        <f t="shared" si="14"/>
        <v>168</v>
      </c>
      <c r="B176" s="20" t="str">
        <f t="shared" si="11"/>
        <v>H26.7-251107-13</v>
      </c>
      <c r="C176" s="41" t="s">
        <v>102</v>
      </c>
      <c r="D176" s="42" t="s">
        <v>628</v>
      </c>
      <c r="E176" s="31" t="s">
        <v>128</v>
      </c>
      <c r="F176" s="31" t="s">
        <v>79</v>
      </c>
      <c r="G176" s="43">
        <v>450</v>
      </c>
      <c r="H176" s="31">
        <v>4</v>
      </c>
      <c r="I176" s="18"/>
      <c r="J176" s="11"/>
      <c r="K176" s="34">
        <v>1107.1300000000001</v>
      </c>
      <c r="L176" s="11" t="s">
        <v>12</v>
      </c>
      <c r="M176" s="11">
        <v>25</v>
      </c>
      <c r="N176" s="8" t="str">
        <f t="shared" si="12"/>
        <v>1107</v>
      </c>
      <c r="O176" s="8" t="str">
        <f t="shared" si="10"/>
        <v>13</v>
      </c>
      <c r="P176" s="8" t="str">
        <f t="shared" si="13"/>
        <v>H26.7-251107-13</v>
      </c>
    </row>
    <row r="177" spans="1:16" s="7" customFormat="1" ht="18.75" x14ac:dyDescent="0.25">
      <c r="A177" s="20">
        <f t="shared" si="14"/>
        <v>169</v>
      </c>
      <c r="B177" s="20" t="str">
        <f t="shared" si="11"/>
        <v>H26.7-251107-14</v>
      </c>
      <c r="C177" s="41" t="s">
        <v>629</v>
      </c>
      <c r="D177" s="42" t="s">
        <v>630</v>
      </c>
      <c r="E177" s="31" t="s">
        <v>785</v>
      </c>
      <c r="F177" s="31" t="s">
        <v>94</v>
      </c>
      <c r="G177" s="43">
        <v>5</v>
      </c>
      <c r="H177" s="31">
        <v>1</v>
      </c>
      <c r="I177" s="18"/>
      <c r="J177" s="11"/>
      <c r="K177" s="34">
        <v>1107.1400000000001</v>
      </c>
      <c r="L177" s="11" t="s">
        <v>12</v>
      </c>
      <c r="M177" s="11">
        <v>25</v>
      </c>
      <c r="N177" s="8" t="str">
        <f t="shared" si="12"/>
        <v>1107</v>
      </c>
      <c r="O177" s="8" t="str">
        <f t="shared" si="10"/>
        <v>14</v>
      </c>
      <c r="P177" s="8" t="str">
        <f t="shared" si="13"/>
        <v>H26.7-251107-14</v>
      </c>
    </row>
    <row r="178" spans="1:16" s="7" customFormat="1" ht="31.5" x14ac:dyDescent="0.25">
      <c r="A178" s="20">
        <f t="shared" si="14"/>
        <v>170</v>
      </c>
      <c r="B178" s="20" t="str">
        <f t="shared" si="11"/>
        <v>H26.7-250713-02</v>
      </c>
      <c r="C178" s="41" t="s">
        <v>631</v>
      </c>
      <c r="D178" s="42" t="s">
        <v>632</v>
      </c>
      <c r="E178" s="31" t="s">
        <v>58</v>
      </c>
      <c r="F178" s="31" t="s">
        <v>68</v>
      </c>
      <c r="G178" s="43">
        <v>55240</v>
      </c>
      <c r="H178" s="31">
        <v>1</v>
      </c>
      <c r="I178" s="18"/>
      <c r="J178" s="11"/>
      <c r="K178" s="32" t="s">
        <v>242</v>
      </c>
      <c r="L178" s="11" t="s">
        <v>12</v>
      </c>
      <c r="M178" s="11">
        <v>25</v>
      </c>
      <c r="N178" s="8" t="str">
        <f t="shared" si="12"/>
        <v>0713</v>
      </c>
      <c r="O178" s="8" t="str">
        <f t="shared" si="10"/>
        <v>02</v>
      </c>
      <c r="P178" s="8" t="str">
        <f t="shared" si="13"/>
        <v>H26.7-250713-02</v>
      </c>
    </row>
    <row r="179" spans="1:16" s="7" customFormat="1" ht="31.5" x14ac:dyDescent="0.25">
      <c r="A179" s="20">
        <f t="shared" si="14"/>
        <v>171</v>
      </c>
      <c r="B179" s="20" t="str">
        <f t="shared" si="11"/>
        <v>H26.7-250713-01</v>
      </c>
      <c r="C179" s="41" t="s">
        <v>19</v>
      </c>
      <c r="D179" s="42" t="s">
        <v>615</v>
      </c>
      <c r="E179" s="31" t="s">
        <v>158</v>
      </c>
      <c r="F179" s="31" t="s">
        <v>81</v>
      </c>
      <c r="G179" s="43">
        <v>16160</v>
      </c>
      <c r="H179" s="31">
        <v>1</v>
      </c>
      <c r="I179" s="18"/>
      <c r="J179" s="11"/>
      <c r="K179" s="32" t="s">
        <v>243</v>
      </c>
      <c r="L179" s="11" t="s">
        <v>12</v>
      </c>
      <c r="M179" s="11">
        <v>25</v>
      </c>
      <c r="N179" s="8" t="str">
        <f t="shared" si="12"/>
        <v>0713</v>
      </c>
      <c r="O179" s="8" t="str">
        <f t="shared" si="10"/>
        <v>01</v>
      </c>
      <c r="P179" s="8" t="str">
        <f t="shared" si="13"/>
        <v>H26.7-250713-01</v>
      </c>
    </row>
    <row r="180" spans="1:16" s="7" customFormat="1" ht="31.5" x14ac:dyDescent="0.25">
      <c r="A180" s="20">
        <f t="shared" si="14"/>
        <v>172</v>
      </c>
      <c r="B180" s="20" t="str">
        <f t="shared" si="11"/>
        <v>H26.7-250711-07</v>
      </c>
      <c r="C180" s="41" t="s">
        <v>633</v>
      </c>
      <c r="D180" s="42" t="s">
        <v>634</v>
      </c>
      <c r="E180" s="31" t="s">
        <v>134</v>
      </c>
      <c r="F180" s="31" t="s">
        <v>68</v>
      </c>
      <c r="G180" s="43">
        <f>40+20+20</f>
        <v>80</v>
      </c>
      <c r="H180" s="31">
        <v>3</v>
      </c>
      <c r="I180" s="18"/>
      <c r="J180" s="11"/>
      <c r="K180" s="32" t="s">
        <v>244</v>
      </c>
      <c r="L180" s="11" t="s">
        <v>12</v>
      </c>
      <c r="M180" s="11">
        <v>25</v>
      </c>
      <c r="N180" s="8" t="str">
        <f t="shared" si="12"/>
        <v>0711</v>
      </c>
      <c r="O180" s="8" t="str">
        <f t="shared" si="10"/>
        <v>07</v>
      </c>
      <c r="P180" s="8" t="str">
        <f t="shared" si="13"/>
        <v>H26.7-250711-07</v>
      </c>
    </row>
    <row r="181" spans="1:16" s="7" customFormat="1" ht="31.5" x14ac:dyDescent="0.25">
      <c r="A181" s="20">
        <f t="shared" si="14"/>
        <v>173</v>
      </c>
      <c r="B181" s="20" t="str">
        <f t="shared" si="11"/>
        <v>H26.7-250714-02</v>
      </c>
      <c r="C181" s="41" t="s">
        <v>635</v>
      </c>
      <c r="D181" s="42" t="s">
        <v>636</v>
      </c>
      <c r="E181" s="31" t="s">
        <v>786</v>
      </c>
      <c r="F181" s="31" t="s">
        <v>79</v>
      </c>
      <c r="G181" s="43">
        <v>100</v>
      </c>
      <c r="H181" s="31">
        <v>1</v>
      </c>
      <c r="I181" s="18"/>
      <c r="J181" s="11"/>
      <c r="K181" s="32" t="s">
        <v>245</v>
      </c>
      <c r="L181" s="11" t="s">
        <v>12</v>
      </c>
      <c r="M181" s="11">
        <v>25</v>
      </c>
      <c r="N181" s="8" t="str">
        <f t="shared" si="12"/>
        <v>0714</v>
      </c>
      <c r="O181" s="8" t="str">
        <f t="shared" si="10"/>
        <v>02</v>
      </c>
      <c r="P181" s="8" t="str">
        <f t="shared" si="13"/>
        <v>H26.7-250714-02</v>
      </c>
    </row>
    <row r="182" spans="1:16" s="7" customFormat="1" ht="18.75" x14ac:dyDescent="0.25">
      <c r="A182" s="20">
        <f t="shared" si="14"/>
        <v>174</v>
      </c>
      <c r="B182" s="20" t="str">
        <f t="shared" si="11"/>
        <v>H26.7-250714-07</v>
      </c>
      <c r="C182" s="41" t="s">
        <v>35</v>
      </c>
      <c r="D182" s="42" t="s">
        <v>602</v>
      </c>
      <c r="E182" s="31" t="s">
        <v>105</v>
      </c>
      <c r="F182" s="31" t="s">
        <v>69</v>
      </c>
      <c r="G182" s="43" t="s">
        <v>855</v>
      </c>
      <c r="H182" s="31">
        <v>1</v>
      </c>
      <c r="I182" s="18"/>
      <c r="J182" s="11"/>
      <c r="K182" s="32" t="s">
        <v>246</v>
      </c>
      <c r="L182" s="11" t="s">
        <v>12</v>
      </c>
      <c r="M182" s="11">
        <v>25</v>
      </c>
      <c r="N182" s="8" t="str">
        <f t="shared" si="12"/>
        <v>0714</v>
      </c>
      <c r="O182" s="8" t="str">
        <f t="shared" si="10"/>
        <v>07</v>
      </c>
      <c r="P182" s="8" t="str">
        <f t="shared" si="13"/>
        <v>H26.7-250714-07</v>
      </c>
    </row>
    <row r="183" spans="1:16" s="7" customFormat="1" ht="31.5" x14ac:dyDescent="0.25">
      <c r="A183" s="20">
        <f t="shared" si="14"/>
        <v>175</v>
      </c>
      <c r="B183" s="20" t="str">
        <f t="shared" si="11"/>
        <v>H26.7-250714-01</v>
      </c>
      <c r="C183" s="41" t="s">
        <v>82</v>
      </c>
      <c r="D183" s="42" t="s">
        <v>637</v>
      </c>
      <c r="E183" s="31" t="s">
        <v>155</v>
      </c>
      <c r="F183" s="31" t="s">
        <v>68</v>
      </c>
      <c r="G183" s="43">
        <f>2980+2945+3160+10285</f>
        <v>19370</v>
      </c>
      <c r="H183" s="31">
        <v>4</v>
      </c>
      <c r="I183" s="18"/>
      <c r="J183" s="11"/>
      <c r="K183" s="32" t="s">
        <v>247</v>
      </c>
      <c r="L183" s="11" t="s">
        <v>12</v>
      </c>
      <c r="M183" s="11">
        <v>25</v>
      </c>
      <c r="N183" s="8" t="str">
        <f t="shared" si="12"/>
        <v>0714</v>
      </c>
      <c r="O183" s="8" t="str">
        <f t="shared" si="10"/>
        <v>01</v>
      </c>
      <c r="P183" s="8" t="str">
        <f t="shared" si="13"/>
        <v>H26.7-250714-01</v>
      </c>
    </row>
    <row r="184" spans="1:16" s="7" customFormat="1" ht="31.5" x14ac:dyDescent="0.25">
      <c r="A184" s="20">
        <f t="shared" si="14"/>
        <v>176</v>
      </c>
      <c r="B184" s="20" t="str">
        <f t="shared" si="11"/>
        <v>H26.7-250714-04</v>
      </c>
      <c r="C184" s="41" t="s">
        <v>638</v>
      </c>
      <c r="D184" s="42" t="s">
        <v>639</v>
      </c>
      <c r="E184" s="31" t="s">
        <v>90</v>
      </c>
      <c r="F184" s="31" t="s">
        <v>67</v>
      </c>
      <c r="G184" s="43">
        <f>4+4+4</f>
        <v>12</v>
      </c>
      <c r="H184" s="31">
        <v>3</v>
      </c>
      <c r="I184" s="18"/>
      <c r="J184" s="11"/>
      <c r="K184" s="32" t="s">
        <v>248</v>
      </c>
      <c r="L184" s="11" t="s">
        <v>12</v>
      </c>
      <c r="M184" s="11">
        <v>25</v>
      </c>
      <c r="N184" s="8" t="str">
        <f t="shared" si="12"/>
        <v>0714</v>
      </c>
      <c r="O184" s="8" t="str">
        <f t="shared" si="10"/>
        <v>04</v>
      </c>
      <c r="P184" s="8" t="str">
        <f t="shared" si="13"/>
        <v>H26.7-250714-04</v>
      </c>
    </row>
    <row r="185" spans="1:16" s="7" customFormat="1" ht="31.5" x14ac:dyDescent="0.25">
      <c r="A185" s="20">
        <f t="shared" si="14"/>
        <v>177</v>
      </c>
      <c r="B185" s="20" t="str">
        <f t="shared" si="11"/>
        <v>H26.7-250714-05</v>
      </c>
      <c r="C185" s="41" t="s">
        <v>638</v>
      </c>
      <c r="D185" s="42" t="s">
        <v>639</v>
      </c>
      <c r="E185" s="31" t="s">
        <v>787</v>
      </c>
      <c r="F185" s="31" t="s">
        <v>67</v>
      </c>
      <c r="G185" s="43">
        <f>19+10+8+6+6+6+8</f>
        <v>63</v>
      </c>
      <c r="H185" s="31">
        <v>7</v>
      </c>
      <c r="I185" s="18"/>
      <c r="J185" s="11"/>
      <c r="K185" s="32" t="s">
        <v>249</v>
      </c>
      <c r="L185" s="11" t="s">
        <v>12</v>
      </c>
      <c r="M185" s="11">
        <v>25</v>
      </c>
      <c r="N185" s="8" t="str">
        <f t="shared" si="12"/>
        <v>0714</v>
      </c>
      <c r="O185" s="8" t="str">
        <f t="shared" si="10"/>
        <v>05</v>
      </c>
      <c r="P185" s="8" t="str">
        <f t="shared" si="13"/>
        <v>H26.7-250714-05</v>
      </c>
    </row>
    <row r="186" spans="1:16" s="7" customFormat="1" ht="31.5" x14ac:dyDescent="0.25">
      <c r="A186" s="20">
        <f t="shared" si="14"/>
        <v>178</v>
      </c>
      <c r="B186" s="20" t="str">
        <f t="shared" si="11"/>
        <v>H26.7-250714-06</v>
      </c>
      <c r="C186" s="41" t="s">
        <v>638</v>
      </c>
      <c r="D186" s="42" t="s">
        <v>639</v>
      </c>
      <c r="E186" s="31" t="s">
        <v>788</v>
      </c>
      <c r="F186" s="31" t="s">
        <v>67</v>
      </c>
      <c r="G186" s="43">
        <f>10+10+8+8+18+8+8+6+6+6+6+10+10+8</f>
        <v>122</v>
      </c>
      <c r="H186" s="31">
        <v>14</v>
      </c>
      <c r="I186" s="18"/>
      <c r="J186" s="11"/>
      <c r="K186" s="32" t="s">
        <v>250</v>
      </c>
      <c r="L186" s="11" t="s">
        <v>12</v>
      </c>
      <c r="M186" s="11">
        <v>25</v>
      </c>
      <c r="N186" s="8" t="str">
        <f t="shared" si="12"/>
        <v>0714</v>
      </c>
      <c r="O186" s="8" t="str">
        <f t="shared" si="10"/>
        <v>06</v>
      </c>
      <c r="P186" s="8" t="str">
        <f t="shared" si="13"/>
        <v>H26.7-250714-06</v>
      </c>
    </row>
    <row r="187" spans="1:16" s="7" customFormat="1" ht="31.5" x14ac:dyDescent="0.25">
      <c r="A187" s="20">
        <f t="shared" si="14"/>
        <v>179</v>
      </c>
      <c r="B187" s="20" t="str">
        <f t="shared" si="11"/>
        <v>H26.7-250714-03</v>
      </c>
      <c r="C187" s="41" t="s">
        <v>640</v>
      </c>
      <c r="D187" s="42" t="s">
        <v>641</v>
      </c>
      <c r="E187" s="31" t="s">
        <v>789</v>
      </c>
      <c r="F187" s="31" t="s">
        <v>81</v>
      </c>
      <c r="G187" s="43">
        <f>1424+1728+1560+378+372</f>
        <v>5462</v>
      </c>
      <c r="H187" s="31">
        <v>5</v>
      </c>
      <c r="I187" s="18"/>
      <c r="J187" s="11"/>
      <c r="K187" s="32" t="s">
        <v>251</v>
      </c>
      <c r="L187" s="11" t="s">
        <v>12</v>
      </c>
      <c r="M187" s="11">
        <v>25</v>
      </c>
      <c r="N187" s="8" t="str">
        <f t="shared" si="12"/>
        <v>0714</v>
      </c>
      <c r="O187" s="8" t="str">
        <f t="shared" si="10"/>
        <v>03</v>
      </c>
      <c r="P187" s="8" t="str">
        <f t="shared" si="13"/>
        <v>H26.7-250714-03</v>
      </c>
    </row>
    <row r="188" spans="1:16" s="7" customFormat="1" ht="31.5" x14ac:dyDescent="0.25">
      <c r="A188" s="20">
        <f t="shared" si="14"/>
        <v>180</v>
      </c>
      <c r="B188" s="20" t="str">
        <f t="shared" si="11"/>
        <v>H26.7-250714-09</v>
      </c>
      <c r="C188" s="41" t="s">
        <v>612</v>
      </c>
      <c r="D188" s="42" t="s">
        <v>642</v>
      </c>
      <c r="E188" s="31" t="s">
        <v>790</v>
      </c>
      <c r="F188" s="31" t="s">
        <v>66</v>
      </c>
      <c r="G188" s="43">
        <f>1+1+1+1+1+2+2+4+1+2+2+1+1</f>
        <v>20</v>
      </c>
      <c r="H188" s="31">
        <v>13</v>
      </c>
      <c r="I188" s="18"/>
      <c r="J188" s="11"/>
      <c r="K188" s="32" t="s">
        <v>252</v>
      </c>
      <c r="L188" s="11" t="s">
        <v>12</v>
      </c>
      <c r="M188" s="11">
        <v>25</v>
      </c>
      <c r="N188" s="8" t="str">
        <f t="shared" si="12"/>
        <v>0714</v>
      </c>
      <c r="O188" s="8" t="str">
        <f t="shared" si="10"/>
        <v>09</v>
      </c>
      <c r="P188" s="8" t="str">
        <f t="shared" si="13"/>
        <v>H26.7-250714-09</v>
      </c>
    </row>
    <row r="189" spans="1:16" s="7" customFormat="1" ht="18.75" x14ac:dyDescent="0.25">
      <c r="A189" s="20">
        <f t="shared" si="14"/>
        <v>181</v>
      </c>
      <c r="B189" s="20" t="str">
        <f t="shared" si="11"/>
        <v>H26.7-250714-12</v>
      </c>
      <c r="C189" s="41" t="s">
        <v>27</v>
      </c>
      <c r="D189" s="42" t="s">
        <v>643</v>
      </c>
      <c r="E189" s="31" t="s">
        <v>54</v>
      </c>
      <c r="F189" s="31" t="s">
        <v>66</v>
      </c>
      <c r="G189" s="43">
        <v>642</v>
      </c>
      <c r="H189" s="31">
        <v>1</v>
      </c>
      <c r="I189" s="18"/>
      <c r="J189" s="11"/>
      <c r="K189" s="32" t="s">
        <v>253</v>
      </c>
      <c r="L189" s="11" t="s">
        <v>12</v>
      </c>
      <c r="M189" s="11">
        <v>25</v>
      </c>
      <c r="N189" s="8" t="str">
        <f t="shared" si="12"/>
        <v>0714</v>
      </c>
      <c r="O189" s="8" t="str">
        <f t="shared" si="10"/>
        <v>12</v>
      </c>
      <c r="P189" s="8" t="str">
        <f t="shared" si="13"/>
        <v>H26.7-250714-12</v>
      </c>
    </row>
    <row r="190" spans="1:16" s="7" customFormat="1" ht="18.75" x14ac:dyDescent="0.25">
      <c r="A190" s="20">
        <f t="shared" si="14"/>
        <v>182</v>
      </c>
      <c r="B190" s="20" t="str">
        <f t="shared" si="11"/>
        <v>H26.7-250714-13</v>
      </c>
      <c r="C190" s="41" t="s">
        <v>27</v>
      </c>
      <c r="D190" s="42" t="s">
        <v>643</v>
      </c>
      <c r="E190" s="31" t="s">
        <v>72</v>
      </c>
      <c r="F190" s="31" t="s">
        <v>66</v>
      </c>
      <c r="G190" s="43">
        <v>680</v>
      </c>
      <c r="H190" s="31">
        <v>1</v>
      </c>
      <c r="I190" s="18"/>
      <c r="J190" s="11"/>
      <c r="K190" s="31" t="s">
        <v>254</v>
      </c>
      <c r="L190" s="11" t="s">
        <v>12</v>
      </c>
      <c r="M190" s="11">
        <v>25</v>
      </c>
      <c r="N190" s="8" t="str">
        <f t="shared" si="12"/>
        <v>0714</v>
      </c>
      <c r="O190" s="8" t="str">
        <f t="shared" si="10"/>
        <v>13</v>
      </c>
      <c r="P190" s="8" t="str">
        <f t="shared" si="13"/>
        <v>H26.7-250714-13</v>
      </c>
    </row>
    <row r="191" spans="1:16" s="7" customFormat="1" ht="18.75" x14ac:dyDescent="0.25">
      <c r="A191" s="20">
        <f t="shared" si="14"/>
        <v>183</v>
      </c>
      <c r="B191" s="20" t="str">
        <f t="shared" si="11"/>
        <v>H26.7-250714-14</v>
      </c>
      <c r="C191" s="41" t="s">
        <v>27</v>
      </c>
      <c r="D191" s="42" t="s">
        <v>643</v>
      </c>
      <c r="E191" s="31" t="s">
        <v>54</v>
      </c>
      <c r="F191" s="31" t="s">
        <v>66</v>
      </c>
      <c r="G191" s="43">
        <v>428</v>
      </c>
      <c r="H191" s="31">
        <v>1</v>
      </c>
      <c r="I191" s="18"/>
      <c r="J191" s="11"/>
      <c r="K191" s="31" t="s">
        <v>255</v>
      </c>
      <c r="L191" s="11" t="s">
        <v>12</v>
      </c>
      <c r="M191" s="11">
        <v>25</v>
      </c>
      <c r="N191" s="8" t="str">
        <f t="shared" si="12"/>
        <v>0714</v>
      </c>
      <c r="O191" s="8" t="str">
        <f t="shared" si="10"/>
        <v>14</v>
      </c>
      <c r="P191" s="8" t="str">
        <f t="shared" si="13"/>
        <v>H26.7-250714-14</v>
      </c>
    </row>
    <row r="192" spans="1:16" s="7" customFormat="1" ht="18.75" x14ac:dyDescent="0.25">
      <c r="A192" s="20">
        <f t="shared" si="14"/>
        <v>184</v>
      </c>
      <c r="B192" s="20" t="str">
        <f t="shared" si="11"/>
        <v>H26.7-250714-19</v>
      </c>
      <c r="C192" s="41" t="s">
        <v>19</v>
      </c>
      <c r="D192" s="42" t="s">
        <v>644</v>
      </c>
      <c r="E192" s="31" t="s">
        <v>101</v>
      </c>
      <c r="F192" s="31" t="s">
        <v>67</v>
      </c>
      <c r="G192" s="43">
        <f>199+100+100+146</f>
        <v>545</v>
      </c>
      <c r="H192" s="31">
        <v>4</v>
      </c>
      <c r="I192" s="18"/>
      <c r="J192" s="11"/>
      <c r="K192" s="31" t="s">
        <v>256</v>
      </c>
      <c r="L192" s="11" t="s">
        <v>12</v>
      </c>
      <c r="M192" s="11">
        <v>25</v>
      </c>
      <c r="N192" s="8" t="str">
        <f t="shared" si="12"/>
        <v>0714</v>
      </c>
      <c r="O192" s="8" t="str">
        <f t="shared" si="10"/>
        <v>19</v>
      </c>
      <c r="P192" s="8" t="str">
        <f t="shared" si="13"/>
        <v>H26.7-250714-19</v>
      </c>
    </row>
    <row r="193" spans="1:16" s="7" customFormat="1" ht="18.75" x14ac:dyDescent="0.25">
      <c r="A193" s="20">
        <f t="shared" si="14"/>
        <v>185</v>
      </c>
      <c r="B193" s="20" t="str">
        <f t="shared" si="11"/>
        <v>H26.7-250714-20</v>
      </c>
      <c r="C193" s="41" t="s">
        <v>19</v>
      </c>
      <c r="D193" s="42" t="s">
        <v>644</v>
      </c>
      <c r="E193" s="31" t="s">
        <v>101</v>
      </c>
      <c r="F193" s="31" t="s">
        <v>67</v>
      </c>
      <c r="G193" s="43">
        <f>1064+2700</f>
        <v>3764</v>
      </c>
      <c r="H193" s="31">
        <v>2</v>
      </c>
      <c r="I193" s="18"/>
      <c r="J193" s="11"/>
      <c r="K193" s="31" t="s">
        <v>257</v>
      </c>
      <c r="L193" s="11" t="s">
        <v>12</v>
      </c>
      <c r="M193" s="11">
        <v>25</v>
      </c>
      <c r="N193" s="8" t="str">
        <f t="shared" si="12"/>
        <v>0714</v>
      </c>
      <c r="O193" s="8" t="str">
        <f t="shared" si="10"/>
        <v>20</v>
      </c>
      <c r="P193" s="8" t="str">
        <f t="shared" si="13"/>
        <v>H26.7-250714-20</v>
      </c>
    </row>
    <row r="194" spans="1:16" s="7" customFormat="1" ht="18.75" x14ac:dyDescent="0.25">
      <c r="A194" s="20">
        <f t="shared" si="14"/>
        <v>186</v>
      </c>
      <c r="B194" s="20" t="str">
        <f t="shared" si="11"/>
        <v>H26.7-250714-21</v>
      </c>
      <c r="C194" s="41" t="s">
        <v>19</v>
      </c>
      <c r="D194" s="42" t="s">
        <v>644</v>
      </c>
      <c r="E194" s="31" t="s">
        <v>101</v>
      </c>
      <c r="F194" s="31" t="s">
        <v>67</v>
      </c>
      <c r="G194" s="43">
        <v>5400</v>
      </c>
      <c r="H194" s="31">
        <v>1</v>
      </c>
      <c r="I194" s="18"/>
      <c r="J194" s="11"/>
      <c r="K194" s="31" t="s">
        <v>258</v>
      </c>
      <c r="L194" s="11" t="s">
        <v>12</v>
      </c>
      <c r="M194" s="11">
        <v>25</v>
      </c>
      <c r="N194" s="8" t="str">
        <f t="shared" si="12"/>
        <v>0714</v>
      </c>
      <c r="O194" s="8" t="str">
        <f t="shared" si="10"/>
        <v>21</v>
      </c>
      <c r="P194" s="8" t="str">
        <f t="shared" si="13"/>
        <v>H26.7-250714-21</v>
      </c>
    </row>
    <row r="195" spans="1:16" s="7" customFormat="1" ht="18.75" x14ac:dyDescent="0.25">
      <c r="A195" s="20">
        <f t="shared" si="14"/>
        <v>187</v>
      </c>
      <c r="B195" s="20" t="str">
        <f t="shared" si="11"/>
        <v>H26.7-250714-22</v>
      </c>
      <c r="C195" s="41" t="s">
        <v>19</v>
      </c>
      <c r="D195" s="42" t="s">
        <v>644</v>
      </c>
      <c r="E195" s="31" t="s">
        <v>62</v>
      </c>
      <c r="F195" s="31" t="s">
        <v>67</v>
      </c>
      <c r="G195" s="43">
        <f>500+1000+300+1080+200</f>
        <v>3080</v>
      </c>
      <c r="H195" s="31">
        <v>5</v>
      </c>
      <c r="I195" s="18"/>
      <c r="J195" s="11"/>
      <c r="K195" s="31" t="s">
        <v>259</v>
      </c>
      <c r="L195" s="11" t="s">
        <v>12</v>
      </c>
      <c r="M195" s="11">
        <v>25</v>
      </c>
      <c r="N195" s="8" t="str">
        <f t="shared" si="12"/>
        <v>0714</v>
      </c>
      <c r="O195" s="8" t="str">
        <f t="shared" si="10"/>
        <v>22</v>
      </c>
      <c r="P195" s="8" t="str">
        <f t="shared" si="13"/>
        <v>H26.7-250714-22</v>
      </c>
    </row>
    <row r="196" spans="1:16" s="7" customFormat="1" ht="31.5" x14ac:dyDescent="0.25">
      <c r="A196" s="20">
        <f t="shared" si="14"/>
        <v>188</v>
      </c>
      <c r="B196" s="20" t="str">
        <f t="shared" si="11"/>
        <v>H26.7-250714-16</v>
      </c>
      <c r="C196" s="41" t="s">
        <v>21</v>
      </c>
      <c r="D196" s="42" t="s">
        <v>645</v>
      </c>
      <c r="E196" s="31" t="s">
        <v>57</v>
      </c>
      <c r="F196" s="31" t="s">
        <v>68</v>
      </c>
      <c r="G196" s="43">
        <v>1830</v>
      </c>
      <c r="H196" s="31">
        <v>1</v>
      </c>
      <c r="I196" s="18"/>
      <c r="J196" s="11"/>
      <c r="K196" s="31" t="s">
        <v>260</v>
      </c>
      <c r="L196" s="11" t="s">
        <v>12</v>
      </c>
      <c r="M196" s="11">
        <v>25</v>
      </c>
      <c r="N196" s="8" t="str">
        <f t="shared" si="12"/>
        <v>0714</v>
      </c>
      <c r="O196" s="8" t="str">
        <f t="shared" si="10"/>
        <v>16</v>
      </c>
      <c r="P196" s="8" t="str">
        <f t="shared" si="13"/>
        <v>H26.7-250714-16</v>
      </c>
    </row>
    <row r="197" spans="1:16" s="7" customFormat="1" ht="31.5" x14ac:dyDescent="0.25">
      <c r="A197" s="20">
        <f t="shared" si="14"/>
        <v>189</v>
      </c>
      <c r="B197" s="20" t="str">
        <f t="shared" si="11"/>
        <v>H26.7-250714-11</v>
      </c>
      <c r="C197" s="41" t="s">
        <v>139</v>
      </c>
      <c r="D197" s="42" t="s">
        <v>140</v>
      </c>
      <c r="E197" s="31" t="s">
        <v>141</v>
      </c>
      <c r="F197" s="31" t="s">
        <v>68</v>
      </c>
      <c r="G197" s="43">
        <f>237+540+870+99+439</f>
        <v>2185</v>
      </c>
      <c r="H197" s="31">
        <v>5</v>
      </c>
      <c r="I197" s="18"/>
      <c r="J197" s="11"/>
      <c r="K197" s="32" t="s">
        <v>261</v>
      </c>
      <c r="L197" s="11" t="s">
        <v>12</v>
      </c>
      <c r="M197" s="11">
        <v>25</v>
      </c>
      <c r="N197" s="8" t="str">
        <f t="shared" si="12"/>
        <v>0714</v>
      </c>
      <c r="O197" s="8" t="str">
        <f t="shared" si="10"/>
        <v>11</v>
      </c>
      <c r="P197" s="8" t="str">
        <f t="shared" si="13"/>
        <v>H26.7-250714-11</v>
      </c>
    </row>
    <row r="198" spans="1:16" s="7" customFormat="1" ht="18.75" x14ac:dyDescent="0.25">
      <c r="A198" s="20">
        <f t="shared" si="14"/>
        <v>190</v>
      </c>
      <c r="B198" s="20" t="str">
        <f t="shared" si="11"/>
        <v>H26.7-250715-.2</v>
      </c>
      <c r="C198" s="41" t="s">
        <v>96</v>
      </c>
      <c r="D198" s="42" t="s">
        <v>646</v>
      </c>
      <c r="E198" s="31" t="s">
        <v>97</v>
      </c>
      <c r="F198" s="31" t="s">
        <v>68</v>
      </c>
      <c r="G198" s="43">
        <f>4106+2002</f>
        <v>6108</v>
      </c>
      <c r="H198" s="31">
        <v>2</v>
      </c>
      <c r="I198" s="18"/>
      <c r="J198" s="11"/>
      <c r="K198" s="33" t="s">
        <v>262</v>
      </c>
      <c r="L198" s="11" t="s">
        <v>12</v>
      </c>
      <c r="M198" s="11">
        <v>25</v>
      </c>
      <c r="N198" s="8" t="str">
        <f t="shared" si="12"/>
        <v>0715</v>
      </c>
      <c r="O198" s="8" t="str">
        <f t="shared" si="10"/>
        <v>.2</v>
      </c>
      <c r="P198" s="8" t="str">
        <f t="shared" si="13"/>
        <v>H26.7-250715-.2</v>
      </c>
    </row>
    <row r="199" spans="1:16" s="7" customFormat="1" ht="18.75" x14ac:dyDescent="0.25">
      <c r="A199" s="20">
        <f t="shared" si="14"/>
        <v>191</v>
      </c>
      <c r="B199" s="20" t="str">
        <f t="shared" si="11"/>
        <v>H26.7-250715-03</v>
      </c>
      <c r="C199" s="41" t="s">
        <v>96</v>
      </c>
      <c r="D199" s="42" t="s">
        <v>646</v>
      </c>
      <c r="E199" s="31" t="s">
        <v>791</v>
      </c>
      <c r="F199" s="31" t="s">
        <v>68</v>
      </c>
      <c r="G199" s="43">
        <f>100.4+350.2+10004.4</f>
        <v>10455</v>
      </c>
      <c r="H199" s="31">
        <v>3</v>
      </c>
      <c r="I199" s="18"/>
      <c r="J199" s="11"/>
      <c r="K199" s="32" t="s">
        <v>263</v>
      </c>
      <c r="L199" s="11" t="s">
        <v>12</v>
      </c>
      <c r="M199" s="11">
        <v>25</v>
      </c>
      <c r="N199" s="8" t="str">
        <f t="shared" si="12"/>
        <v>0715</v>
      </c>
      <c r="O199" s="8" t="str">
        <f t="shared" si="10"/>
        <v>03</v>
      </c>
      <c r="P199" s="8" t="str">
        <f t="shared" si="13"/>
        <v>H26.7-250715-03</v>
      </c>
    </row>
    <row r="200" spans="1:16" s="7" customFormat="1" ht="18.75" x14ac:dyDescent="0.25">
      <c r="A200" s="20">
        <f t="shared" si="14"/>
        <v>192</v>
      </c>
      <c r="B200" s="20" t="str">
        <f t="shared" si="11"/>
        <v>H26.7-250715-04</v>
      </c>
      <c r="C200" s="41" t="s">
        <v>96</v>
      </c>
      <c r="D200" s="42" t="s">
        <v>646</v>
      </c>
      <c r="E200" s="31" t="s">
        <v>97</v>
      </c>
      <c r="F200" s="31" t="s">
        <v>68</v>
      </c>
      <c r="G200" s="43">
        <v>7677</v>
      </c>
      <c r="H200" s="31">
        <v>1</v>
      </c>
      <c r="I200" s="18"/>
      <c r="J200" s="11"/>
      <c r="K200" s="32" t="s">
        <v>264</v>
      </c>
      <c r="L200" s="11" t="s">
        <v>12</v>
      </c>
      <c r="M200" s="11">
        <v>25</v>
      </c>
      <c r="N200" s="8" t="str">
        <f t="shared" si="12"/>
        <v>0715</v>
      </c>
      <c r="O200" s="8" t="str">
        <f t="shared" si="10"/>
        <v>04</v>
      </c>
      <c r="P200" s="8" t="str">
        <f t="shared" si="13"/>
        <v>H26.7-250715-04</v>
      </c>
    </row>
    <row r="201" spans="1:16" s="7" customFormat="1" ht="31.5" x14ac:dyDescent="0.25">
      <c r="A201" s="20">
        <f t="shared" si="14"/>
        <v>193</v>
      </c>
      <c r="B201" s="20" t="str">
        <f t="shared" si="11"/>
        <v>H26.7-250715-05</v>
      </c>
      <c r="C201" s="41" t="s">
        <v>84</v>
      </c>
      <c r="D201" s="42" t="s">
        <v>647</v>
      </c>
      <c r="E201" s="31" t="s">
        <v>52</v>
      </c>
      <c r="F201" s="31" t="s">
        <v>67</v>
      </c>
      <c r="G201" s="43">
        <v>2580</v>
      </c>
      <c r="H201" s="31">
        <v>1</v>
      </c>
      <c r="I201" s="18"/>
      <c r="J201" s="11"/>
      <c r="K201" s="32" t="s">
        <v>265</v>
      </c>
      <c r="L201" s="11" t="s">
        <v>12</v>
      </c>
      <c r="M201" s="11">
        <v>25</v>
      </c>
      <c r="N201" s="8" t="str">
        <f t="shared" si="12"/>
        <v>0715</v>
      </c>
      <c r="O201" s="8" t="str">
        <f t="shared" ref="O201:O264" si="15">+RIGHT(K201,2)</f>
        <v>05</v>
      </c>
      <c r="P201" s="8" t="str">
        <f t="shared" si="13"/>
        <v>H26.7-250715-05</v>
      </c>
    </row>
    <row r="202" spans="1:16" s="7" customFormat="1" ht="31.5" x14ac:dyDescent="0.25">
      <c r="A202" s="20">
        <f t="shared" si="14"/>
        <v>194</v>
      </c>
      <c r="B202" s="20" t="str">
        <f t="shared" ref="B202:B265" si="16">+P202</f>
        <v>H26.7-250715-08</v>
      </c>
      <c r="C202" s="41" t="s">
        <v>84</v>
      </c>
      <c r="D202" s="42" t="s">
        <v>647</v>
      </c>
      <c r="E202" s="31" t="s">
        <v>792</v>
      </c>
      <c r="F202" s="31" t="s">
        <v>67</v>
      </c>
      <c r="G202" s="43">
        <v>6816</v>
      </c>
      <c r="H202" s="31">
        <v>1</v>
      </c>
      <c r="I202" s="18"/>
      <c r="J202" s="11"/>
      <c r="K202" s="32" t="s">
        <v>266</v>
      </c>
      <c r="L202" s="11" t="s">
        <v>12</v>
      </c>
      <c r="M202" s="11">
        <v>25</v>
      </c>
      <c r="N202" s="8" t="str">
        <f t="shared" ref="N202:N265" si="17">+LEFT(K202,4)</f>
        <v>0715</v>
      </c>
      <c r="O202" s="8" t="str">
        <f t="shared" si="15"/>
        <v>08</v>
      </c>
      <c r="P202" s="8" t="str">
        <f t="shared" ref="P202:P265" si="18">+$L$9&amp;$M$9&amp;N202&amp;"-"&amp;O202</f>
        <v>H26.7-250715-08</v>
      </c>
    </row>
    <row r="203" spans="1:16" s="7" customFormat="1" ht="31.5" x14ac:dyDescent="0.25">
      <c r="A203" s="20">
        <f t="shared" ref="A203:A266" si="19">+A202+1</f>
        <v>195</v>
      </c>
      <c r="B203" s="20" t="str">
        <f t="shared" si="16"/>
        <v>H26.7-250715-06</v>
      </c>
      <c r="C203" s="41" t="s">
        <v>648</v>
      </c>
      <c r="D203" s="42" t="s">
        <v>649</v>
      </c>
      <c r="E203" s="31" t="s">
        <v>793</v>
      </c>
      <c r="F203" s="31" t="s">
        <v>67</v>
      </c>
      <c r="G203" s="43">
        <f>100+50</f>
        <v>150</v>
      </c>
      <c r="H203" s="31">
        <v>2</v>
      </c>
      <c r="I203" s="18"/>
      <c r="J203" s="11"/>
      <c r="K203" s="32" t="s">
        <v>267</v>
      </c>
      <c r="L203" s="11" t="s">
        <v>12</v>
      </c>
      <c r="M203" s="11">
        <v>25</v>
      </c>
      <c r="N203" s="8" t="str">
        <f t="shared" si="17"/>
        <v>0715</v>
      </c>
      <c r="O203" s="8" t="str">
        <f t="shared" si="15"/>
        <v>06</v>
      </c>
      <c r="P203" s="8" t="str">
        <f t="shared" si="18"/>
        <v>H26.7-250715-06</v>
      </c>
    </row>
    <row r="204" spans="1:16" s="7" customFormat="1" ht="31.5" x14ac:dyDescent="0.25">
      <c r="A204" s="20">
        <f t="shared" si="19"/>
        <v>196</v>
      </c>
      <c r="B204" s="20" t="str">
        <f t="shared" si="16"/>
        <v>H26.7-250714-17</v>
      </c>
      <c r="C204" s="41" t="s">
        <v>624</v>
      </c>
      <c r="D204" s="42" t="s">
        <v>625</v>
      </c>
      <c r="E204" s="31" t="s">
        <v>116</v>
      </c>
      <c r="F204" s="31" t="s">
        <v>67</v>
      </c>
      <c r="G204" s="43">
        <v>13</v>
      </c>
      <c r="H204" s="31">
        <v>1</v>
      </c>
      <c r="I204" s="18"/>
      <c r="J204" s="11"/>
      <c r="K204" s="31" t="s">
        <v>268</v>
      </c>
      <c r="L204" s="11" t="s">
        <v>12</v>
      </c>
      <c r="M204" s="11">
        <v>25</v>
      </c>
      <c r="N204" s="8" t="str">
        <f t="shared" si="17"/>
        <v>0714</v>
      </c>
      <c r="O204" s="8" t="str">
        <f t="shared" si="15"/>
        <v>17</v>
      </c>
      <c r="P204" s="8" t="str">
        <f t="shared" si="18"/>
        <v>H26.7-250714-17</v>
      </c>
    </row>
    <row r="205" spans="1:16" s="7" customFormat="1" ht="31.5" x14ac:dyDescent="0.25">
      <c r="A205" s="20">
        <f t="shared" si="19"/>
        <v>197</v>
      </c>
      <c r="B205" s="20" t="str">
        <f t="shared" si="16"/>
        <v>H26.7-250714-18</v>
      </c>
      <c r="C205" s="41" t="s">
        <v>127</v>
      </c>
      <c r="D205" s="42" t="s">
        <v>650</v>
      </c>
      <c r="E205" s="31" t="s">
        <v>169</v>
      </c>
      <c r="F205" s="31" t="s">
        <v>67</v>
      </c>
      <c r="G205" s="43">
        <f>612+650</f>
        <v>1262</v>
      </c>
      <c r="H205" s="31">
        <v>2</v>
      </c>
      <c r="I205" s="18"/>
      <c r="J205" s="11"/>
      <c r="K205" s="31" t="s">
        <v>269</v>
      </c>
      <c r="L205" s="11" t="s">
        <v>12</v>
      </c>
      <c r="M205" s="11">
        <v>25</v>
      </c>
      <c r="N205" s="8" t="str">
        <f t="shared" si="17"/>
        <v>0714</v>
      </c>
      <c r="O205" s="8" t="str">
        <f t="shared" si="15"/>
        <v>18</v>
      </c>
      <c r="P205" s="8" t="str">
        <f t="shared" si="18"/>
        <v>H26.7-250714-18</v>
      </c>
    </row>
    <row r="206" spans="1:16" s="7" customFormat="1" ht="31.5" x14ac:dyDescent="0.25">
      <c r="A206" s="20">
        <f t="shared" si="19"/>
        <v>198</v>
      </c>
      <c r="B206" s="20" t="str">
        <f t="shared" si="16"/>
        <v>H26.7-250714-08</v>
      </c>
      <c r="C206" s="41" t="s">
        <v>45</v>
      </c>
      <c r="D206" s="42" t="s">
        <v>46</v>
      </c>
      <c r="E206" s="31" t="s">
        <v>63</v>
      </c>
      <c r="F206" s="31" t="s">
        <v>67</v>
      </c>
      <c r="G206" s="43">
        <f>228+100+30+200+105+160</f>
        <v>823</v>
      </c>
      <c r="H206" s="31">
        <v>6</v>
      </c>
      <c r="I206" s="18"/>
      <c r="J206" s="11"/>
      <c r="K206" s="32" t="s">
        <v>270</v>
      </c>
      <c r="L206" s="11" t="s">
        <v>12</v>
      </c>
      <c r="M206" s="11">
        <v>25</v>
      </c>
      <c r="N206" s="8" t="str">
        <f t="shared" si="17"/>
        <v>0714</v>
      </c>
      <c r="O206" s="8" t="str">
        <f t="shared" si="15"/>
        <v>08</v>
      </c>
      <c r="P206" s="8" t="str">
        <f t="shared" si="18"/>
        <v>H26.7-250714-08</v>
      </c>
    </row>
    <row r="207" spans="1:16" s="7" customFormat="1" ht="31.5" x14ac:dyDescent="0.25">
      <c r="A207" s="20">
        <f t="shared" si="19"/>
        <v>199</v>
      </c>
      <c r="B207" s="20" t="str">
        <f t="shared" si="16"/>
        <v>H26.7-250714-10</v>
      </c>
      <c r="C207" s="41" t="s">
        <v>45</v>
      </c>
      <c r="D207" s="42" t="s">
        <v>46</v>
      </c>
      <c r="E207" s="31" t="s">
        <v>56</v>
      </c>
      <c r="F207" s="31" t="s">
        <v>67</v>
      </c>
      <c r="G207" s="43">
        <v>43</v>
      </c>
      <c r="H207" s="31">
        <v>1</v>
      </c>
      <c r="I207" s="18"/>
      <c r="J207" s="11"/>
      <c r="K207" s="33" t="s">
        <v>271</v>
      </c>
      <c r="L207" s="11" t="s">
        <v>12</v>
      </c>
      <c r="M207" s="11">
        <v>25</v>
      </c>
      <c r="N207" s="8" t="str">
        <f t="shared" si="17"/>
        <v>0714</v>
      </c>
      <c r="O207" s="8" t="str">
        <f t="shared" si="15"/>
        <v>10</v>
      </c>
      <c r="P207" s="8" t="str">
        <f t="shared" si="18"/>
        <v>H26.7-250714-10</v>
      </c>
    </row>
    <row r="208" spans="1:16" s="7" customFormat="1" ht="31.5" x14ac:dyDescent="0.25">
      <c r="A208" s="20">
        <f t="shared" si="19"/>
        <v>200</v>
      </c>
      <c r="B208" s="20" t="str">
        <f t="shared" si="16"/>
        <v>H26.7-250715-09</v>
      </c>
      <c r="C208" s="41" t="s">
        <v>103</v>
      </c>
      <c r="D208" s="42" t="s">
        <v>651</v>
      </c>
      <c r="E208" s="31" t="s">
        <v>794</v>
      </c>
      <c r="F208" s="31" t="s">
        <v>94</v>
      </c>
      <c r="G208" s="43">
        <v>432</v>
      </c>
      <c r="H208" s="31">
        <v>1</v>
      </c>
      <c r="I208" s="18"/>
      <c r="J208" s="11"/>
      <c r="K208" s="32" t="s">
        <v>272</v>
      </c>
      <c r="L208" s="11" t="s">
        <v>12</v>
      </c>
      <c r="M208" s="11">
        <v>25</v>
      </c>
      <c r="N208" s="8" t="str">
        <f t="shared" si="17"/>
        <v>0715</v>
      </c>
      <c r="O208" s="8" t="str">
        <f t="shared" si="15"/>
        <v>09</v>
      </c>
      <c r="P208" s="8" t="str">
        <f t="shared" si="18"/>
        <v>H26.7-250715-09</v>
      </c>
    </row>
    <row r="209" spans="1:16" s="7" customFormat="1" ht="31.5" x14ac:dyDescent="0.25">
      <c r="A209" s="20">
        <f t="shared" si="19"/>
        <v>201</v>
      </c>
      <c r="B209" s="20" t="str">
        <f t="shared" si="16"/>
        <v>H26.7-250715-10</v>
      </c>
      <c r="C209" s="41" t="s">
        <v>23</v>
      </c>
      <c r="D209" s="42" t="s">
        <v>652</v>
      </c>
      <c r="E209" s="31" t="s">
        <v>108</v>
      </c>
      <c r="F209" s="31" t="s">
        <v>110</v>
      </c>
      <c r="G209" s="43">
        <v>61718</v>
      </c>
      <c r="H209" s="31">
        <v>3</v>
      </c>
      <c r="I209" s="18"/>
      <c r="J209" s="11"/>
      <c r="K209" s="33" t="s">
        <v>273</v>
      </c>
      <c r="L209" s="11" t="s">
        <v>12</v>
      </c>
      <c r="M209" s="11">
        <v>25</v>
      </c>
      <c r="N209" s="8" t="str">
        <f t="shared" si="17"/>
        <v>0715</v>
      </c>
      <c r="O209" s="8" t="str">
        <f t="shared" si="15"/>
        <v>10</v>
      </c>
      <c r="P209" s="8" t="str">
        <f t="shared" si="18"/>
        <v>H26.7-250715-10</v>
      </c>
    </row>
    <row r="210" spans="1:16" s="7" customFormat="1" ht="31.5" x14ac:dyDescent="0.25">
      <c r="A210" s="20">
        <f t="shared" si="19"/>
        <v>202</v>
      </c>
      <c r="B210" s="20" t="str">
        <f t="shared" si="16"/>
        <v>H26.7-250715-11</v>
      </c>
      <c r="C210" s="41" t="s">
        <v>33</v>
      </c>
      <c r="D210" s="42" t="s">
        <v>34</v>
      </c>
      <c r="E210" s="31" t="s">
        <v>137</v>
      </c>
      <c r="F210" s="31" t="s">
        <v>68</v>
      </c>
      <c r="G210" s="43" t="s">
        <v>856</v>
      </c>
      <c r="H210" s="31">
        <v>19</v>
      </c>
      <c r="I210" s="18"/>
      <c r="J210" s="11"/>
      <c r="K210" s="32" t="s">
        <v>274</v>
      </c>
      <c r="L210" s="11" t="s">
        <v>12</v>
      </c>
      <c r="M210" s="11">
        <v>25</v>
      </c>
      <c r="N210" s="8" t="str">
        <f t="shared" si="17"/>
        <v>0715</v>
      </c>
      <c r="O210" s="8" t="str">
        <f t="shared" si="15"/>
        <v>11</v>
      </c>
      <c r="P210" s="8" t="str">
        <f t="shared" si="18"/>
        <v>H26.7-250715-11</v>
      </c>
    </row>
    <row r="211" spans="1:16" s="7" customFormat="1" ht="31.5" x14ac:dyDescent="0.25">
      <c r="A211" s="20">
        <f t="shared" si="19"/>
        <v>203</v>
      </c>
      <c r="B211" s="20" t="str">
        <f t="shared" si="16"/>
        <v>H26.7-250715-12</v>
      </c>
      <c r="C211" s="41" t="s">
        <v>33</v>
      </c>
      <c r="D211" s="42" t="s">
        <v>34</v>
      </c>
      <c r="E211" s="31" t="s">
        <v>137</v>
      </c>
      <c r="F211" s="31" t="s">
        <v>68</v>
      </c>
      <c r="G211" s="43">
        <f>720+1184+1467+2632+1436+1172+1134+902+711</f>
        <v>11358</v>
      </c>
      <c r="H211" s="31">
        <v>9</v>
      </c>
      <c r="I211" s="18"/>
      <c r="J211" s="11"/>
      <c r="K211" s="32" t="s">
        <v>275</v>
      </c>
      <c r="L211" s="11" t="s">
        <v>12</v>
      </c>
      <c r="M211" s="11">
        <v>25</v>
      </c>
      <c r="N211" s="8" t="str">
        <f t="shared" si="17"/>
        <v>0715</v>
      </c>
      <c r="O211" s="8" t="str">
        <f t="shared" si="15"/>
        <v>12</v>
      </c>
      <c r="P211" s="8" t="str">
        <f t="shared" si="18"/>
        <v>H26.7-250715-12</v>
      </c>
    </row>
    <row r="212" spans="1:16" s="7" customFormat="1" ht="31.5" x14ac:dyDescent="0.25">
      <c r="A212" s="20">
        <f t="shared" si="19"/>
        <v>204</v>
      </c>
      <c r="B212" s="20" t="str">
        <f t="shared" si="16"/>
        <v>H26.7-250715-13</v>
      </c>
      <c r="C212" s="41" t="s">
        <v>23</v>
      </c>
      <c r="D212" s="42" t="s">
        <v>652</v>
      </c>
      <c r="E212" s="31" t="s">
        <v>108</v>
      </c>
      <c r="F212" s="31" t="s">
        <v>68</v>
      </c>
      <c r="G212" s="43">
        <f>19477+9448+3725+3644+1979</f>
        <v>38273</v>
      </c>
      <c r="H212" s="31">
        <v>5</v>
      </c>
      <c r="I212" s="18"/>
      <c r="J212" s="11"/>
      <c r="K212" s="31" t="s">
        <v>276</v>
      </c>
      <c r="L212" s="11" t="s">
        <v>12</v>
      </c>
      <c r="M212" s="11">
        <v>25</v>
      </c>
      <c r="N212" s="8" t="str">
        <f t="shared" si="17"/>
        <v>0715</v>
      </c>
      <c r="O212" s="8" t="str">
        <f t="shared" si="15"/>
        <v>13</v>
      </c>
      <c r="P212" s="8" t="str">
        <f t="shared" si="18"/>
        <v>H26.7-250715-13</v>
      </c>
    </row>
    <row r="213" spans="1:16" s="7" customFormat="1" ht="31.5" x14ac:dyDescent="0.25">
      <c r="A213" s="20">
        <f t="shared" si="19"/>
        <v>205</v>
      </c>
      <c r="B213" s="20" t="str">
        <f t="shared" si="16"/>
        <v>H26.7-250715-14</v>
      </c>
      <c r="C213" s="41" t="s">
        <v>23</v>
      </c>
      <c r="D213" s="42" t="s">
        <v>652</v>
      </c>
      <c r="E213" s="31" t="s">
        <v>108</v>
      </c>
      <c r="F213" s="31" t="s">
        <v>68</v>
      </c>
      <c r="G213" s="43">
        <f>9548+3848+3763+1853</f>
        <v>19012</v>
      </c>
      <c r="H213" s="31">
        <v>4</v>
      </c>
      <c r="I213" s="18"/>
      <c r="J213" s="11"/>
      <c r="K213" s="31" t="s">
        <v>277</v>
      </c>
      <c r="L213" s="11" t="s">
        <v>12</v>
      </c>
      <c r="M213" s="11">
        <v>25</v>
      </c>
      <c r="N213" s="8" t="str">
        <f t="shared" si="17"/>
        <v>0715</v>
      </c>
      <c r="O213" s="8" t="str">
        <f t="shared" si="15"/>
        <v>14</v>
      </c>
      <c r="P213" s="8" t="str">
        <f t="shared" si="18"/>
        <v>H26.7-250715-14</v>
      </c>
    </row>
    <row r="214" spans="1:16" s="7" customFormat="1" ht="31.5" x14ac:dyDescent="0.25">
      <c r="A214" s="20">
        <f t="shared" si="19"/>
        <v>206</v>
      </c>
      <c r="B214" s="20" t="str">
        <f t="shared" si="16"/>
        <v>H26.7-250715-15</v>
      </c>
      <c r="C214" s="41" t="s">
        <v>25</v>
      </c>
      <c r="D214" s="42" t="s">
        <v>26</v>
      </c>
      <c r="E214" s="31" t="s">
        <v>778</v>
      </c>
      <c r="F214" s="31" t="s">
        <v>67</v>
      </c>
      <c r="G214" s="43">
        <f>800+1600+800+2400+384+400+800+324+444+540+720+960</f>
        <v>10172</v>
      </c>
      <c r="H214" s="31">
        <v>12</v>
      </c>
      <c r="I214" s="18"/>
      <c r="J214" s="11"/>
      <c r="K214" s="31" t="s">
        <v>278</v>
      </c>
      <c r="L214" s="11" t="s">
        <v>12</v>
      </c>
      <c r="M214" s="11">
        <v>25</v>
      </c>
      <c r="N214" s="8" t="str">
        <f t="shared" si="17"/>
        <v>0715</v>
      </c>
      <c r="O214" s="8" t="str">
        <f t="shared" si="15"/>
        <v>15</v>
      </c>
      <c r="P214" s="8" t="str">
        <f t="shared" si="18"/>
        <v>H26.7-250715-15</v>
      </c>
    </row>
    <row r="215" spans="1:16" s="7" customFormat="1" ht="18.75" x14ac:dyDescent="0.25">
      <c r="A215" s="20">
        <f t="shared" si="19"/>
        <v>207</v>
      </c>
      <c r="B215" s="20" t="str">
        <f t="shared" si="16"/>
        <v>H26.7-250715-07</v>
      </c>
      <c r="C215" s="41" t="s">
        <v>87</v>
      </c>
      <c r="D215" s="42" t="s">
        <v>653</v>
      </c>
      <c r="E215" s="31" t="s">
        <v>58</v>
      </c>
      <c r="F215" s="31" t="s">
        <v>68</v>
      </c>
      <c r="G215" s="43">
        <f>8796+2258+7010</f>
        <v>18064</v>
      </c>
      <c r="H215" s="31">
        <v>3</v>
      </c>
      <c r="I215" s="18"/>
      <c r="J215" s="11"/>
      <c r="K215" s="32" t="s">
        <v>279</v>
      </c>
      <c r="L215" s="11" t="s">
        <v>12</v>
      </c>
      <c r="M215" s="11">
        <v>25</v>
      </c>
      <c r="N215" s="8" t="str">
        <f t="shared" si="17"/>
        <v>0715</v>
      </c>
      <c r="O215" s="8" t="str">
        <f t="shared" si="15"/>
        <v>07</v>
      </c>
      <c r="P215" s="8" t="str">
        <f t="shared" si="18"/>
        <v>H26.7-250715-07</v>
      </c>
    </row>
    <row r="216" spans="1:16" s="7" customFormat="1" ht="18.75" x14ac:dyDescent="0.25">
      <c r="A216" s="20">
        <f t="shared" si="19"/>
        <v>208</v>
      </c>
      <c r="B216" s="20" t="str">
        <f t="shared" si="16"/>
        <v>H26.7-250715-16</v>
      </c>
      <c r="C216" s="41" t="s">
        <v>654</v>
      </c>
      <c r="D216" s="42" t="s">
        <v>655</v>
      </c>
      <c r="E216" s="31" t="s">
        <v>59</v>
      </c>
      <c r="F216" s="31" t="s">
        <v>67</v>
      </c>
      <c r="G216" s="43">
        <f>2976+8120+8680+45864+6880+17200</f>
        <v>89720</v>
      </c>
      <c r="H216" s="31">
        <v>6</v>
      </c>
      <c r="I216" s="18"/>
      <c r="J216" s="11"/>
      <c r="K216" s="31" t="s">
        <v>280</v>
      </c>
      <c r="L216" s="11" t="s">
        <v>12</v>
      </c>
      <c r="M216" s="11">
        <v>25</v>
      </c>
      <c r="N216" s="8" t="str">
        <f t="shared" si="17"/>
        <v>0715</v>
      </c>
      <c r="O216" s="8" t="str">
        <f t="shared" si="15"/>
        <v>16</v>
      </c>
      <c r="P216" s="8" t="str">
        <f t="shared" si="18"/>
        <v>H26.7-250715-16</v>
      </c>
    </row>
    <row r="217" spans="1:16" s="7" customFormat="1" ht="31.5" x14ac:dyDescent="0.25">
      <c r="A217" s="20">
        <f t="shared" si="19"/>
        <v>209</v>
      </c>
      <c r="B217" s="20" t="str">
        <f t="shared" si="16"/>
        <v>H26.7-250715-21</v>
      </c>
      <c r="C217" s="41" t="s">
        <v>19</v>
      </c>
      <c r="D217" s="42" t="s">
        <v>20</v>
      </c>
      <c r="E217" s="31" t="s">
        <v>115</v>
      </c>
      <c r="F217" s="31" t="s">
        <v>67</v>
      </c>
      <c r="G217" s="43">
        <v>8319</v>
      </c>
      <c r="H217" s="31">
        <v>1</v>
      </c>
      <c r="I217" s="18"/>
      <c r="J217" s="11"/>
      <c r="K217" s="31" t="s">
        <v>281</v>
      </c>
      <c r="L217" s="11" t="s">
        <v>12</v>
      </c>
      <c r="M217" s="11">
        <v>25</v>
      </c>
      <c r="N217" s="8" t="str">
        <f t="shared" si="17"/>
        <v>0715</v>
      </c>
      <c r="O217" s="8" t="str">
        <f t="shared" si="15"/>
        <v>21</v>
      </c>
      <c r="P217" s="8" t="str">
        <f t="shared" si="18"/>
        <v>H26.7-250715-21</v>
      </c>
    </row>
    <row r="218" spans="1:16" s="7" customFormat="1" ht="31.5" x14ac:dyDescent="0.25">
      <c r="A218" s="20">
        <f t="shared" si="19"/>
        <v>210</v>
      </c>
      <c r="B218" s="20" t="str">
        <f t="shared" si="16"/>
        <v>H26.7-250715-22</v>
      </c>
      <c r="C218" s="41" t="s">
        <v>19</v>
      </c>
      <c r="D218" s="42" t="s">
        <v>656</v>
      </c>
      <c r="E218" s="31" t="s">
        <v>115</v>
      </c>
      <c r="F218" s="31" t="s">
        <v>67</v>
      </c>
      <c r="G218" s="43">
        <v>3328</v>
      </c>
      <c r="H218" s="31">
        <v>1</v>
      </c>
      <c r="I218" s="18"/>
      <c r="J218" s="11"/>
      <c r="K218" s="31" t="s">
        <v>282</v>
      </c>
      <c r="L218" s="11" t="s">
        <v>12</v>
      </c>
      <c r="M218" s="11">
        <v>25</v>
      </c>
      <c r="N218" s="8" t="str">
        <f t="shared" si="17"/>
        <v>0715</v>
      </c>
      <c r="O218" s="8" t="str">
        <f t="shared" si="15"/>
        <v>22</v>
      </c>
      <c r="P218" s="8" t="str">
        <f t="shared" si="18"/>
        <v>H26.7-250715-22</v>
      </c>
    </row>
    <row r="219" spans="1:16" s="7" customFormat="1" ht="31.5" x14ac:dyDescent="0.25">
      <c r="A219" s="20">
        <f t="shared" si="19"/>
        <v>211</v>
      </c>
      <c r="B219" s="20" t="str">
        <f t="shared" si="16"/>
        <v>H26.7-250716-01</v>
      </c>
      <c r="C219" s="41" t="s">
        <v>19</v>
      </c>
      <c r="D219" s="42" t="s">
        <v>657</v>
      </c>
      <c r="E219" s="31" t="s">
        <v>93</v>
      </c>
      <c r="F219" s="31" t="s">
        <v>67</v>
      </c>
      <c r="G219" s="43">
        <v>2856</v>
      </c>
      <c r="H219" s="31">
        <v>1</v>
      </c>
      <c r="I219" s="18"/>
      <c r="J219" s="11"/>
      <c r="K219" s="32" t="s">
        <v>283</v>
      </c>
      <c r="L219" s="11" t="s">
        <v>12</v>
      </c>
      <c r="M219" s="11">
        <v>25</v>
      </c>
      <c r="N219" s="8" t="str">
        <f t="shared" si="17"/>
        <v>0716</v>
      </c>
      <c r="O219" s="8" t="str">
        <f t="shared" si="15"/>
        <v>01</v>
      </c>
      <c r="P219" s="8" t="str">
        <f t="shared" si="18"/>
        <v>H26.7-250716-01</v>
      </c>
    </row>
    <row r="220" spans="1:16" s="7" customFormat="1" ht="31.5" x14ac:dyDescent="0.25">
      <c r="A220" s="20">
        <f t="shared" si="19"/>
        <v>212</v>
      </c>
      <c r="B220" s="20" t="str">
        <f t="shared" si="16"/>
        <v>H26.7-250716-02</v>
      </c>
      <c r="C220" s="41" t="s">
        <v>19</v>
      </c>
      <c r="D220" s="42" t="s">
        <v>658</v>
      </c>
      <c r="E220" s="31" t="s">
        <v>138</v>
      </c>
      <c r="F220" s="31" t="s">
        <v>67</v>
      </c>
      <c r="G220" s="43">
        <v>238</v>
      </c>
      <c r="H220" s="31">
        <v>1</v>
      </c>
      <c r="I220" s="18"/>
      <c r="J220" s="11"/>
      <c r="K220" s="32" t="s">
        <v>284</v>
      </c>
      <c r="L220" s="11" t="s">
        <v>12</v>
      </c>
      <c r="M220" s="11">
        <v>25</v>
      </c>
      <c r="N220" s="8" t="str">
        <f t="shared" si="17"/>
        <v>0716</v>
      </c>
      <c r="O220" s="8" t="str">
        <f t="shared" si="15"/>
        <v>02</v>
      </c>
      <c r="P220" s="8" t="str">
        <f t="shared" si="18"/>
        <v>H26.7-250716-02</v>
      </c>
    </row>
    <row r="221" spans="1:16" s="7" customFormat="1" ht="31.5" x14ac:dyDescent="0.25">
      <c r="A221" s="20">
        <f t="shared" si="19"/>
        <v>213</v>
      </c>
      <c r="B221" s="20" t="str">
        <f t="shared" si="16"/>
        <v>H26.7-250716-03</v>
      </c>
      <c r="C221" s="41" t="s">
        <v>19</v>
      </c>
      <c r="D221" s="42" t="s">
        <v>659</v>
      </c>
      <c r="E221" s="31" t="s">
        <v>795</v>
      </c>
      <c r="F221" s="31" t="s">
        <v>67</v>
      </c>
      <c r="G221" s="43">
        <v>1920</v>
      </c>
      <c r="H221" s="31">
        <v>2</v>
      </c>
      <c r="I221" s="18"/>
      <c r="J221" s="11"/>
      <c r="K221" s="32" t="s">
        <v>285</v>
      </c>
      <c r="L221" s="11" t="s">
        <v>12</v>
      </c>
      <c r="M221" s="11">
        <v>25</v>
      </c>
      <c r="N221" s="8" t="str">
        <f t="shared" si="17"/>
        <v>0716</v>
      </c>
      <c r="O221" s="8" t="str">
        <f t="shared" si="15"/>
        <v>03</v>
      </c>
      <c r="P221" s="8" t="str">
        <f t="shared" si="18"/>
        <v>H26.7-250716-03</v>
      </c>
    </row>
    <row r="222" spans="1:16" s="7" customFormat="1" ht="31.5" x14ac:dyDescent="0.25">
      <c r="A222" s="20">
        <f t="shared" si="19"/>
        <v>214</v>
      </c>
      <c r="B222" s="20" t="str">
        <f t="shared" si="16"/>
        <v>H26.7-250715-20</v>
      </c>
      <c r="C222" s="41" t="s">
        <v>660</v>
      </c>
      <c r="D222" s="42" t="s">
        <v>661</v>
      </c>
      <c r="E222" s="31" t="s">
        <v>78</v>
      </c>
      <c r="F222" s="31" t="s">
        <v>67</v>
      </c>
      <c r="G222" s="43">
        <v>800</v>
      </c>
      <c r="H222" s="31">
        <v>3</v>
      </c>
      <c r="I222" s="18"/>
      <c r="J222" s="11"/>
      <c r="K222" s="31" t="s">
        <v>286</v>
      </c>
      <c r="L222" s="11" t="s">
        <v>12</v>
      </c>
      <c r="M222" s="11">
        <v>25</v>
      </c>
      <c r="N222" s="8" t="str">
        <f t="shared" si="17"/>
        <v>0715</v>
      </c>
      <c r="O222" s="8" t="str">
        <f t="shared" si="15"/>
        <v>20</v>
      </c>
      <c r="P222" s="8" t="str">
        <f t="shared" si="18"/>
        <v>H26.7-250715-20</v>
      </c>
    </row>
    <row r="223" spans="1:16" s="7" customFormat="1" ht="31.5" x14ac:dyDescent="0.25">
      <c r="A223" s="20">
        <f t="shared" si="19"/>
        <v>215</v>
      </c>
      <c r="B223" s="20" t="str">
        <f t="shared" si="16"/>
        <v>H26.7-250716-04</v>
      </c>
      <c r="C223" s="41" t="s">
        <v>82</v>
      </c>
      <c r="D223" s="42" t="s">
        <v>83</v>
      </c>
      <c r="E223" s="31" t="s">
        <v>51</v>
      </c>
      <c r="F223" s="31" t="s">
        <v>79</v>
      </c>
      <c r="G223" s="43">
        <v>201300</v>
      </c>
      <c r="H223" s="31">
        <v>1</v>
      </c>
      <c r="I223" s="18"/>
      <c r="J223" s="11"/>
      <c r="K223" s="32" t="s">
        <v>287</v>
      </c>
      <c r="L223" s="11" t="s">
        <v>12</v>
      </c>
      <c r="M223" s="11">
        <v>25</v>
      </c>
      <c r="N223" s="8" t="str">
        <f t="shared" si="17"/>
        <v>0716</v>
      </c>
      <c r="O223" s="8" t="str">
        <f t="shared" si="15"/>
        <v>04</v>
      </c>
      <c r="P223" s="8" t="str">
        <f t="shared" si="18"/>
        <v>H26.7-250716-04</v>
      </c>
    </row>
    <row r="224" spans="1:16" s="7" customFormat="1" ht="31.5" x14ac:dyDescent="0.25">
      <c r="A224" s="20">
        <f t="shared" si="19"/>
        <v>216</v>
      </c>
      <c r="B224" s="20" t="str">
        <f t="shared" si="16"/>
        <v>H26.7-250715-19</v>
      </c>
      <c r="C224" s="41" t="s">
        <v>41</v>
      </c>
      <c r="D224" s="42" t="s">
        <v>42</v>
      </c>
      <c r="E224" s="31" t="s">
        <v>59</v>
      </c>
      <c r="F224" s="31" t="s">
        <v>68</v>
      </c>
      <c r="G224" s="43">
        <v>8274</v>
      </c>
      <c r="H224" s="31">
        <v>1</v>
      </c>
      <c r="I224" s="18"/>
      <c r="J224" s="11"/>
      <c r="K224" s="31" t="s">
        <v>288</v>
      </c>
      <c r="L224" s="11" t="s">
        <v>12</v>
      </c>
      <c r="M224" s="11">
        <v>25</v>
      </c>
      <c r="N224" s="8" t="str">
        <f t="shared" si="17"/>
        <v>0715</v>
      </c>
      <c r="O224" s="8" t="str">
        <f t="shared" si="15"/>
        <v>19</v>
      </c>
      <c r="P224" s="8" t="str">
        <f t="shared" si="18"/>
        <v>H26.7-250715-19</v>
      </c>
    </row>
    <row r="225" spans="1:16" s="7" customFormat="1" ht="31.5" x14ac:dyDescent="0.25">
      <c r="A225" s="20">
        <f t="shared" si="19"/>
        <v>217</v>
      </c>
      <c r="B225" s="20" t="str">
        <f t="shared" si="16"/>
        <v>H26.7-250715-17</v>
      </c>
      <c r="C225" s="41" t="s">
        <v>25</v>
      </c>
      <c r="D225" s="42" t="s">
        <v>26</v>
      </c>
      <c r="E225" s="31" t="s">
        <v>158</v>
      </c>
      <c r="F225" s="31" t="s">
        <v>67</v>
      </c>
      <c r="G225" s="43">
        <v>5120</v>
      </c>
      <c r="H225" s="31">
        <v>5</v>
      </c>
      <c r="I225" s="18"/>
      <c r="J225" s="11"/>
      <c r="K225" s="31" t="s">
        <v>289</v>
      </c>
      <c r="L225" s="11" t="s">
        <v>12</v>
      </c>
      <c r="M225" s="11">
        <v>25</v>
      </c>
      <c r="N225" s="8" t="str">
        <f t="shared" si="17"/>
        <v>0715</v>
      </c>
      <c r="O225" s="8" t="str">
        <f t="shared" si="15"/>
        <v>17</v>
      </c>
      <c r="P225" s="8" t="str">
        <f t="shared" si="18"/>
        <v>H26.7-250715-17</v>
      </c>
    </row>
    <row r="226" spans="1:16" s="7" customFormat="1" ht="31.5" x14ac:dyDescent="0.25">
      <c r="A226" s="20">
        <f t="shared" si="19"/>
        <v>218</v>
      </c>
      <c r="B226" s="20" t="str">
        <f t="shared" si="16"/>
        <v>H26.7-250715-18</v>
      </c>
      <c r="C226" s="41" t="s">
        <v>25</v>
      </c>
      <c r="D226" s="42" t="s">
        <v>26</v>
      </c>
      <c r="E226" s="31" t="s">
        <v>158</v>
      </c>
      <c r="F226" s="31" t="s">
        <v>67</v>
      </c>
      <c r="G226" s="43">
        <v>7086</v>
      </c>
      <c r="H226" s="31">
        <v>5</v>
      </c>
      <c r="I226" s="18"/>
      <c r="J226" s="11"/>
      <c r="K226" s="31" t="s">
        <v>290</v>
      </c>
      <c r="L226" s="11" t="s">
        <v>12</v>
      </c>
      <c r="M226" s="11">
        <v>25</v>
      </c>
      <c r="N226" s="8" t="str">
        <f t="shared" si="17"/>
        <v>0715</v>
      </c>
      <c r="O226" s="8" t="str">
        <f t="shared" si="15"/>
        <v>18</v>
      </c>
      <c r="P226" s="8" t="str">
        <f t="shared" si="18"/>
        <v>H26.7-250715-18</v>
      </c>
    </row>
    <row r="227" spans="1:16" s="7" customFormat="1" ht="31.5" x14ac:dyDescent="0.25">
      <c r="A227" s="20">
        <f t="shared" si="19"/>
        <v>219</v>
      </c>
      <c r="B227" s="20" t="str">
        <f t="shared" si="16"/>
        <v>H26.7-250716-05</v>
      </c>
      <c r="C227" s="41" t="s">
        <v>37</v>
      </c>
      <c r="D227" s="42" t="s">
        <v>38</v>
      </c>
      <c r="E227" s="31" t="s">
        <v>58</v>
      </c>
      <c r="F227" s="31" t="s">
        <v>69</v>
      </c>
      <c r="G227" s="43" t="s">
        <v>857</v>
      </c>
      <c r="H227" s="31">
        <v>8</v>
      </c>
      <c r="I227" s="18"/>
      <c r="J227" s="11"/>
      <c r="K227" s="32" t="s">
        <v>291</v>
      </c>
      <c r="L227" s="11" t="s">
        <v>12</v>
      </c>
      <c r="M227" s="11">
        <v>25</v>
      </c>
      <c r="N227" s="8" t="str">
        <f t="shared" si="17"/>
        <v>0716</v>
      </c>
      <c r="O227" s="8" t="str">
        <f t="shared" si="15"/>
        <v>05</v>
      </c>
      <c r="P227" s="8" t="str">
        <f t="shared" si="18"/>
        <v>H26.7-250716-05</v>
      </c>
    </row>
    <row r="228" spans="1:16" s="7" customFormat="1" ht="31.5" x14ac:dyDescent="0.25">
      <c r="A228" s="20">
        <f t="shared" si="19"/>
        <v>220</v>
      </c>
      <c r="B228" s="20" t="str">
        <f t="shared" si="16"/>
        <v>H26.7-250716-.8</v>
      </c>
      <c r="C228" s="41" t="s">
        <v>662</v>
      </c>
      <c r="D228" s="42" t="s">
        <v>663</v>
      </c>
      <c r="E228" s="31" t="s">
        <v>796</v>
      </c>
      <c r="F228" s="31" t="s">
        <v>67</v>
      </c>
      <c r="G228" s="43">
        <v>6</v>
      </c>
      <c r="H228" s="31">
        <v>1</v>
      </c>
      <c r="I228" s="18"/>
      <c r="J228" s="11"/>
      <c r="K228" s="33" t="s">
        <v>292</v>
      </c>
      <c r="L228" s="11" t="s">
        <v>12</v>
      </c>
      <c r="M228" s="11">
        <v>25</v>
      </c>
      <c r="N228" s="8" t="str">
        <f t="shared" si="17"/>
        <v>0716</v>
      </c>
      <c r="O228" s="8" t="str">
        <f t="shared" si="15"/>
        <v>.8</v>
      </c>
      <c r="P228" s="8" t="str">
        <f t="shared" si="18"/>
        <v>H26.7-250716-.8</v>
      </c>
    </row>
    <row r="229" spans="1:16" s="7" customFormat="1" ht="31.5" x14ac:dyDescent="0.25">
      <c r="A229" s="20">
        <f t="shared" si="19"/>
        <v>221</v>
      </c>
      <c r="B229" s="20" t="str">
        <f t="shared" si="16"/>
        <v>H26.7-250716-09</v>
      </c>
      <c r="C229" s="41" t="s">
        <v>664</v>
      </c>
      <c r="D229" s="42" t="s">
        <v>665</v>
      </c>
      <c r="E229" s="31" t="s">
        <v>797</v>
      </c>
      <c r="F229" s="31" t="s">
        <v>67</v>
      </c>
      <c r="G229" s="43">
        <v>40000</v>
      </c>
      <c r="H229" s="31">
        <v>1</v>
      </c>
      <c r="I229" s="18"/>
      <c r="J229" s="11"/>
      <c r="K229" s="32" t="s">
        <v>293</v>
      </c>
      <c r="L229" s="11" t="s">
        <v>12</v>
      </c>
      <c r="M229" s="11">
        <v>25</v>
      </c>
      <c r="N229" s="8" t="str">
        <f t="shared" si="17"/>
        <v>0716</v>
      </c>
      <c r="O229" s="8" t="str">
        <f t="shared" si="15"/>
        <v>09</v>
      </c>
      <c r="P229" s="8" t="str">
        <f t="shared" si="18"/>
        <v>H26.7-250716-09</v>
      </c>
    </row>
    <row r="230" spans="1:16" s="7" customFormat="1" ht="31.5" x14ac:dyDescent="0.25">
      <c r="A230" s="20">
        <f t="shared" si="19"/>
        <v>222</v>
      </c>
      <c r="B230" s="20" t="str">
        <f t="shared" si="16"/>
        <v>H26.7-250716-12</v>
      </c>
      <c r="C230" s="41" t="s">
        <v>666</v>
      </c>
      <c r="D230" s="42" t="s">
        <v>667</v>
      </c>
      <c r="E230" s="31" t="s">
        <v>65</v>
      </c>
      <c r="F230" s="31" t="s">
        <v>67</v>
      </c>
      <c r="G230" s="43">
        <v>669</v>
      </c>
      <c r="H230" s="31">
        <v>1</v>
      </c>
      <c r="I230" s="18"/>
      <c r="J230" s="11"/>
      <c r="K230" s="33" t="s">
        <v>294</v>
      </c>
      <c r="L230" s="11" t="s">
        <v>12</v>
      </c>
      <c r="M230" s="11">
        <v>25</v>
      </c>
      <c r="N230" s="8" t="str">
        <f t="shared" si="17"/>
        <v>0716</v>
      </c>
      <c r="O230" s="8" t="str">
        <f t="shared" si="15"/>
        <v>12</v>
      </c>
      <c r="P230" s="8" t="str">
        <f t="shared" si="18"/>
        <v>H26.7-250716-12</v>
      </c>
    </row>
    <row r="231" spans="1:16" s="7" customFormat="1" ht="31.5" x14ac:dyDescent="0.25">
      <c r="A231" s="20">
        <f t="shared" si="19"/>
        <v>223</v>
      </c>
      <c r="B231" s="20" t="str">
        <f t="shared" si="16"/>
        <v>H26.7-250716-17</v>
      </c>
      <c r="C231" s="41" t="s">
        <v>19</v>
      </c>
      <c r="D231" s="42" t="s">
        <v>20</v>
      </c>
      <c r="E231" s="31" t="s">
        <v>158</v>
      </c>
      <c r="F231" s="31" t="s">
        <v>67</v>
      </c>
      <c r="G231" s="43">
        <v>11520</v>
      </c>
      <c r="H231" s="31">
        <v>1</v>
      </c>
      <c r="I231" s="18"/>
      <c r="J231" s="11"/>
      <c r="K231" s="30" t="s">
        <v>295</v>
      </c>
      <c r="L231" s="11" t="s">
        <v>12</v>
      </c>
      <c r="M231" s="11">
        <v>25</v>
      </c>
      <c r="N231" s="8" t="str">
        <f t="shared" si="17"/>
        <v>0716</v>
      </c>
      <c r="O231" s="8" t="str">
        <f t="shared" si="15"/>
        <v>17</v>
      </c>
      <c r="P231" s="8" t="str">
        <f t="shared" si="18"/>
        <v>H26.7-250716-17</v>
      </c>
    </row>
    <row r="232" spans="1:16" s="7" customFormat="1" ht="31.5" x14ac:dyDescent="0.25">
      <c r="A232" s="20">
        <f t="shared" si="19"/>
        <v>224</v>
      </c>
      <c r="B232" s="20" t="str">
        <f t="shared" si="16"/>
        <v>H26.7-250716-18</v>
      </c>
      <c r="C232" s="41" t="s">
        <v>19</v>
      </c>
      <c r="D232" s="42" t="s">
        <v>20</v>
      </c>
      <c r="E232" s="31" t="s">
        <v>158</v>
      </c>
      <c r="F232" s="31" t="s">
        <v>67</v>
      </c>
      <c r="G232" s="43">
        <v>1848</v>
      </c>
      <c r="H232" s="31">
        <v>1</v>
      </c>
      <c r="I232" s="18"/>
      <c r="J232" s="11"/>
      <c r="K232" s="31" t="s">
        <v>296</v>
      </c>
      <c r="L232" s="11" t="s">
        <v>12</v>
      </c>
      <c r="M232" s="11">
        <v>25</v>
      </c>
      <c r="N232" s="8" t="str">
        <f t="shared" si="17"/>
        <v>0716</v>
      </c>
      <c r="O232" s="8" t="str">
        <f t="shared" si="15"/>
        <v>18</v>
      </c>
      <c r="P232" s="8" t="str">
        <f t="shared" si="18"/>
        <v>H26.7-250716-18</v>
      </c>
    </row>
    <row r="233" spans="1:16" s="7" customFormat="1" ht="31.5" x14ac:dyDescent="0.25">
      <c r="A233" s="20">
        <f t="shared" si="19"/>
        <v>225</v>
      </c>
      <c r="B233" s="20" t="str">
        <f t="shared" si="16"/>
        <v>H26.7-250716-19</v>
      </c>
      <c r="C233" s="41" t="s">
        <v>19</v>
      </c>
      <c r="D233" s="42" t="s">
        <v>20</v>
      </c>
      <c r="E233" s="31" t="s">
        <v>798</v>
      </c>
      <c r="F233" s="31" t="s">
        <v>67</v>
      </c>
      <c r="G233" s="43">
        <v>1594</v>
      </c>
      <c r="H233" s="31">
        <v>1</v>
      </c>
      <c r="I233" s="18"/>
      <c r="J233" s="11"/>
      <c r="K233" s="31" t="s">
        <v>297</v>
      </c>
      <c r="L233" s="11" t="s">
        <v>12</v>
      </c>
      <c r="M233" s="11">
        <v>25</v>
      </c>
      <c r="N233" s="8" t="str">
        <f t="shared" si="17"/>
        <v>0716</v>
      </c>
      <c r="O233" s="8" t="str">
        <f t="shared" si="15"/>
        <v>19</v>
      </c>
      <c r="P233" s="8" t="str">
        <f t="shared" si="18"/>
        <v>H26.7-250716-19</v>
      </c>
    </row>
    <row r="234" spans="1:16" s="7" customFormat="1" ht="31.5" x14ac:dyDescent="0.25">
      <c r="A234" s="20">
        <f t="shared" si="19"/>
        <v>226</v>
      </c>
      <c r="B234" s="20" t="str">
        <f t="shared" si="16"/>
        <v>H26.7-250716-14</v>
      </c>
      <c r="C234" s="41" t="s">
        <v>31</v>
      </c>
      <c r="D234" s="42" t="s">
        <v>32</v>
      </c>
      <c r="E234" s="31" t="s">
        <v>57</v>
      </c>
      <c r="F234" s="31" t="s">
        <v>68</v>
      </c>
      <c r="G234" s="43">
        <v>53096</v>
      </c>
      <c r="H234" s="31">
        <v>5</v>
      </c>
      <c r="I234" s="18"/>
      <c r="J234" s="11"/>
      <c r="K234" s="31" t="s">
        <v>298</v>
      </c>
      <c r="L234" s="11" t="s">
        <v>12</v>
      </c>
      <c r="M234" s="11">
        <v>25</v>
      </c>
      <c r="N234" s="8" t="str">
        <f t="shared" si="17"/>
        <v>0716</v>
      </c>
      <c r="O234" s="8" t="str">
        <f t="shared" si="15"/>
        <v>14</v>
      </c>
      <c r="P234" s="8" t="str">
        <f t="shared" si="18"/>
        <v>H26.7-250716-14</v>
      </c>
    </row>
    <row r="235" spans="1:16" s="7" customFormat="1" ht="31.5" x14ac:dyDescent="0.25">
      <c r="A235" s="20">
        <f t="shared" si="19"/>
        <v>227</v>
      </c>
      <c r="B235" s="20" t="str">
        <f t="shared" si="16"/>
        <v>H26.7-250717-08</v>
      </c>
      <c r="C235" s="41" t="s">
        <v>45</v>
      </c>
      <c r="D235" s="42" t="s">
        <v>49</v>
      </c>
      <c r="E235" s="31" t="s">
        <v>61</v>
      </c>
      <c r="F235" s="31" t="s">
        <v>66</v>
      </c>
      <c r="G235" s="43">
        <v>686</v>
      </c>
      <c r="H235" s="31">
        <v>8</v>
      </c>
      <c r="I235" s="18"/>
      <c r="J235" s="11"/>
      <c r="K235" s="30" t="s">
        <v>299</v>
      </c>
      <c r="L235" s="11" t="s">
        <v>12</v>
      </c>
      <c r="M235" s="11">
        <v>25</v>
      </c>
      <c r="N235" s="8" t="str">
        <f t="shared" si="17"/>
        <v>0717</v>
      </c>
      <c r="O235" s="8" t="str">
        <f t="shared" si="15"/>
        <v>08</v>
      </c>
      <c r="P235" s="8" t="str">
        <f t="shared" si="18"/>
        <v>H26.7-250717-08</v>
      </c>
    </row>
    <row r="236" spans="1:16" s="7" customFormat="1" ht="31.5" x14ac:dyDescent="0.25">
      <c r="A236" s="20">
        <f t="shared" si="19"/>
        <v>228</v>
      </c>
      <c r="B236" s="20" t="str">
        <f t="shared" si="16"/>
        <v>H26.7-250717-11</v>
      </c>
      <c r="C236" s="41" t="s">
        <v>35</v>
      </c>
      <c r="D236" s="42" t="s">
        <v>36</v>
      </c>
      <c r="E236" s="31" t="s">
        <v>105</v>
      </c>
      <c r="F236" s="31" t="s">
        <v>68</v>
      </c>
      <c r="G236" s="43">
        <v>468</v>
      </c>
      <c r="H236" s="31">
        <v>1</v>
      </c>
      <c r="I236" s="18"/>
      <c r="J236" s="11"/>
      <c r="K236" s="30" t="s">
        <v>300</v>
      </c>
      <c r="L236" s="11" t="s">
        <v>12</v>
      </c>
      <c r="M236" s="11">
        <v>25</v>
      </c>
      <c r="N236" s="8" t="str">
        <f t="shared" si="17"/>
        <v>0717</v>
      </c>
      <c r="O236" s="8" t="str">
        <f t="shared" si="15"/>
        <v>11</v>
      </c>
      <c r="P236" s="8" t="str">
        <f t="shared" si="18"/>
        <v>H26.7-250717-11</v>
      </c>
    </row>
    <row r="237" spans="1:16" s="7" customFormat="1" ht="18.75" x14ac:dyDescent="0.25">
      <c r="A237" s="20">
        <f t="shared" si="19"/>
        <v>229</v>
      </c>
      <c r="B237" s="20" t="str">
        <f t="shared" si="16"/>
        <v>H26.7-250716-10</v>
      </c>
      <c r="C237" s="41" t="s">
        <v>27</v>
      </c>
      <c r="D237" s="42" t="s">
        <v>643</v>
      </c>
      <c r="E237" s="31" t="s">
        <v>61</v>
      </c>
      <c r="F237" s="31" t="s">
        <v>71</v>
      </c>
      <c r="G237" s="43">
        <v>560</v>
      </c>
      <c r="H237" s="31">
        <v>2</v>
      </c>
      <c r="I237" s="18"/>
      <c r="J237" s="11"/>
      <c r="K237" s="30" t="s">
        <v>301</v>
      </c>
      <c r="L237" s="11" t="s">
        <v>12</v>
      </c>
      <c r="M237" s="11">
        <v>25</v>
      </c>
      <c r="N237" s="8" t="str">
        <f t="shared" si="17"/>
        <v>0716</v>
      </c>
      <c r="O237" s="8" t="str">
        <f t="shared" si="15"/>
        <v>10</v>
      </c>
      <c r="P237" s="8" t="str">
        <f t="shared" si="18"/>
        <v>H26.7-250716-10</v>
      </c>
    </row>
    <row r="238" spans="1:16" s="7" customFormat="1" ht="18.75" x14ac:dyDescent="0.25">
      <c r="A238" s="20">
        <f t="shared" si="19"/>
        <v>230</v>
      </c>
      <c r="B238" s="20" t="str">
        <f t="shared" si="16"/>
        <v>H26.7-250716-11</v>
      </c>
      <c r="C238" s="41" t="s">
        <v>27</v>
      </c>
      <c r="D238" s="42" t="s">
        <v>643</v>
      </c>
      <c r="E238" s="31" t="s">
        <v>61</v>
      </c>
      <c r="F238" s="31" t="s">
        <v>71</v>
      </c>
      <c r="G238" s="43">
        <v>1860</v>
      </c>
      <c r="H238" s="31">
        <v>1</v>
      </c>
      <c r="I238" s="18"/>
      <c r="J238" s="11"/>
      <c r="K238" s="30" t="s">
        <v>302</v>
      </c>
      <c r="L238" s="11" t="s">
        <v>12</v>
      </c>
      <c r="M238" s="11">
        <v>25</v>
      </c>
      <c r="N238" s="8" t="str">
        <f t="shared" si="17"/>
        <v>0716</v>
      </c>
      <c r="O238" s="8" t="str">
        <f t="shared" si="15"/>
        <v>11</v>
      </c>
      <c r="P238" s="8" t="str">
        <f t="shared" si="18"/>
        <v>H26.7-250716-11</v>
      </c>
    </row>
    <row r="239" spans="1:16" s="7" customFormat="1" ht="18.75" x14ac:dyDescent="0.25">
      <c r="A239" s="20">
        <f t="shared" si="19"/>
        <v>231</v>
      </c>
      <c r="B239" s="20" t="str">
        <f t="shared" si="16"/>
        <v>H26.7-250717-10</v>
      </c>
      <c r="C239" s="41" t="s">
        <v>27</v>
      </c>
      <c r="D239" s="42" t="s">
        <v>643</v>
      </c>
      <c r="E239" s="31" t="s">
        <v>61</v>
      </c>
      <c r="F239" s="31" t="s">
        <v>71</v>
      </c>
      <c r="G239" s="43">
        <v>2848</v>
      </c>
      <c r="H239" s="31">
        <v>2</v>
      </c>
      <c r="I239" s="18"/>
      <c r="J239" s="11"/>
      <c r="K239" s="30" t="s">
        <v>303</v>
      </c>
      <c r="L239" s="11" t="s">
        <v>12</v>
      </c>
      <c r="M239" s="11">
        <v>25</v>
      </c>
      <c r="N239" s="8" t="str">
        <f t="shared" si="17"/>
        <v>0717</v>
      </c>
      <c r="O239" s="8" t="str">
        <f t="shared" si="15"/>
        <v>10</v>
      </c>
      <c r="P239" s="8" t="str">
        <f t="shared" si="18"/>
        <v>H26.7-250717-10</v>
      </c>
    </row>
    <row r="240" spans="1:16" s="7" customFormat="1" ht="18.75" x14ac:dyDescent="0.25">
      <c r="A240" s="20">
        <f t="shared" si="19"/>
        <v>232</v>
      </c>
      <c r="B240" s="20" t="str">
        <f t="shared" si="16"/>
        <v>H26.7-250717-16</v>
      </c>
      <c r="C240" s="41" t="s">
        <v>668</v>
      </c>
      <c r="D240" s="42" t="s">
        <v>669</v>
      </c>
      <c r="E240" s="31" t="s">
        <v>799</v>
      </c>
      <c r="F240" s="31" t="s">
        <v>840</v>
      </c>
      <c r="G240" s="43">
        <v>1</v>
      </c>
      <c r="H240" s="31">
        <v>1</v>
      </c>
      <c r="I240" s="18"/>
      <c r="J240" s="11"/>
      <c r="K240" s="30" t="s">
        <v>304</v>
      </c>
      <c r="L240" s="11" t="s">
        <v>12</v>
      </c>
      <c r="M240" s="11">
        <v>25</v>
      </c>
      <c r="N240" s="8" t="str">
        <f t="shared" si="17"/>
        <v>0717</v>
      </c>
      <c r="O240" s="8" t="str">
        <f t="shared" si="15"/>
        <v>16</v>
      </c>
      <c r="P240" s="8" t="str">
        <f t="shared" si="18"/>
        <v>H26.7-250717-16</v>
      </c>
    </row>
    <row r="241" spans="1:16" s="7" customFormat="1" ht="31.5" x14ac:dyDescent="0.25">
      <c r="A241" s="20">
        <f t="shared" si="19"/>
        <v>233</v>
      </c>
      <c r="B241" s="20" t="str">
        <f t="shared" si="16"/>
        <v>H26.7-250717-14</v>
      </c>
      <c r="C241" s="41" t="s">
        <v>670</v>
      </c>
      <c r="D241" s="42" t="s">
        <v>671</v>
      </c>
      <c r="E241" s="31" t="s">
        <v>151</v>
      </c>
      <c r="F241" s="31" t="s">
        <v>840</v>
      </c>
      <c r="G241" s="43">
        <v>1640</v>
      </c>
      <c r="H241" s="31">
        <v>2</v>
      </c>
      <c r="I241" s="18"/>
      <c r="J241" s="11"/>
      <c r="K241" s="30" t="s">
        <v>305</v>
      </c>
      <c r="L241" s="11" t="s">
        <v>12</v>
      </c>
      <c r="M241" s="11">
        <v>25</v>
      </c>
      <c r="N241" s="8" t="str">
        <f t="shared" si="17"/>
        <v>0717</v>
      </c>
      <c r="O241" s="8" t="str">
        <f t="shared" si="15"/>
        <v>14</v>
      </c>
      <c r="P241" s="8" t="str">
        <f t="shared" si="18"/>
        <v>H26.7-250717-14</v>
      </c>
    </row>
    <row r="242" spans="1:16" s="7" customFormat="1" ht="31.5" x14ac:dyDescent="0.25">
      <c r="A242" s="20">
        <f t="shared" si="19"/>
        <v>234</v>
      </c>
      <c r="B242" s="20" t="str">
        <f t="shared" si="16"/>
        <v>H26.7-250717-01</v>
      </c>
      <c r="C242" s="41" t="s">
        <v>164</v>
      </c>
      <c r="D242" s="42" t="s">
        <v>165</v>
      </c>
      <c r="E242" s="31" t="s">
        <v>166</v>
      </c>
      <c r="F242" s="31" t="s">
        <v>94</v>
      </c>
      <c r="G242" s="43">
        <v>2</v>
      </c>
      <c r="H242" s="31">
        <v>1</v>
      </c>
      <c r="I242" s="18"/>
      <c r="J242" s="11"/>
      <c r="K242" s="30" t="s">
        <v>306</v>
      </c>
      <c r="L242" s="11" t="s">
        <v>12</v>
      </c>
      <c r="M242" s="11">
        <v>25</v>
      </c>
      <c r="N242" s="8" t="str">
        <f t="shared" si="17"/>
        <v>0717</v>
      </c>
      <c r="O242" s="8" t="str">
        <f t="shared" si="15"/>
        <v>01</v>
      </c>
      <c r="P242" s="8" t="str">
        <f t="shared" si="18"/>
        <v>H26.7-250717-01</v>
      </c>
    </row>
    <row r="243" spans="1:16" s="7" customFormat="1" ht="31.5" x14ac:dyDescent="0.25">
      <c r="A243" s="20">
        <f t="shared" si="19"/>
        <v>235</v>
      </c>
      <c r="B243" s="20" t="str">
        <f t="shared" si="16"/>
        <v>H26.7-250717-02</v>
      </c>
      <c r="C243" s="41" t="s">
        <v>164</v>
      </c>
      <c r="D243" s="42" t="s">
        <v>165</v>
      </c>
      <c r="E243" s="31" t="s">
        <v>166</v>
      </c>
      <c r="F243" s="31" t="s">
        <v>94</v>
      </c>
      <c r="G243" s="43">
        <v>2</v>
      </c>
      <c r="H243" s="31">
        <v>1</v>
      </c>
      <c r="I243" s="18"/>
      <c r="J243" s="11"/>
      <c r="K243" s="31" t="s">
        <v>307</v>
      </c>
      <c r="L243" s="11" t="s">
        <v>12</v>
      </c>
      <c r="M243" s="11">
        <v>25</v>
      </c>
      <c r="N243" s="8" t="str">
        <f t="shared" si="17"/>
        <v>0717</v>
      </c>
      <c r="O243" s="8" t="str">
        <f t="shared" si="15"/>
        <v>02</v>
      </c>
      <c r="P243" s="8" t="str">
        <f t="shared" si="18"/>
        <v>H26.7-250717-02</v>
      </c>
    </row>
    <row r="244" spans="1:16" s="7" customFormat="1" ht="18.75" x14ac:dyDescent="0.25">
      <c r="A244" s="20">
        <f t="shared" si="19"/>
        <v>236</v>
      </c>
      <c r="B244" s="20" t="str">
        <f t="shared" si="16"/>
        <v>H26.7-250717-04</v>
      </c>
      <c r="C244" s="41" t="s">
        <v>672</v>
      </c>
      <c r="D244" s="42" t="s">
        <v>673</v>
      </c>
      <c r="E244" s="31" t="s">
        <v>800</v>
      </c>
      <c r="F244" s="31" t="s">
        <v>67</v>
      </c>
      <c r="G244" s="43">
        <v>500</v>
      </c>
      <c r="H244" s="31">
        <v>1</v>
      </c>
      <c r="I244" s="18"/>
      <c r="J244" s="11"/>
      <c r="K244" s="32" t="s">
        <v>308</v>
      </c>
      <c r="L244" s="11" t="s">
        <v>12</v>
      </c>
      <c r="M244" s="11">
        <v>25</v>
      </c>
      <c r="N244" s="8" t="str">
        <f t="shared" si="17"/>
        <v>0717</v>
      </c>
      <c r="O244" s="8" t="str">
        <f t="shared" si="15"/>
        <v>04</v>
      </c>
      <c r="P244" s="8" t="str">
        <f t="shared" si="18"/>
        <v>H26.7-250717-04</v>
      </c>
    </row>
    <row r="245" spans="1:16" s="7" customFormat="1" ht="31.5" x14ac:dyDescent="0.25">
      <c r="A245" s="20">
        <f t="shared" si="19"/>
        <v>237</v>
      </c>
      <c r="B245" s="20" t="str">
        <f t="shared" si="16"/>
        <v>H26.7-251707-16</v>
      </c>
      <c r="C245" s="41" t="s">
        <v>19</v>
      </c>
      <c r="D245" s="42" t="s">
        <v>20</v>
      </c>
      <c r="E245" s="31" t="s">
        <v>169</v>
      </c>
      <c r="F245" s="31" t="s">
        <v>67</v>
      </c>
      <c r="G245" s="43">
        <v>4995</v>
      </c>
      <c r="H245" s="31">
        <v>1</v>
      </c>
      <c r="I245" s="18"/>
      <c r="J245" s="11"/>
      <c r="K245" s="31" t="s">
        <v>309</v>
      </c>
      <c r="L245" s="11" t="s">
        <v>12</v>
      </c>
      <c r="M245" s="11">
        <v>25</v>
      </c>
      <c r="N245" s="8" t="str">
        <f t="shared" si="17"/>
        <v>1707</v>
      </c>
      <c r="O245" s="8" t="str">
        <f t="shared" si="15"/>
        <v>16</v>
      </c>
      <c r="P245" s="8" t="str">
        <f t="shared" si="18"/>
        <v>H26.7-251707-16</v>
      </c>
    </row>
    <row r="246" spans="1:16" s="7" customFormat="1" ht="31.5" x14ac:dyDescent="0.25">
      <c r="A246" s="20">
        <f t="shared" si="19"/>
        <v>238</v>
      </c>
      <c r="B246" s="20" t="str">
        <f t="shared" si="16"/>
        <v>H26.7-250717-17</v>
      </c>
      <c r="C246" s="41" t="s">
        <v>19</v>
      </c>
      <c r="D246" s="42" t="s">
        <v>20</v>
      </c>
      <c r="E246" s="31" t="s">
        <v>129</v>
      </c>
      <c r="F246" s="31" t="s">
        <v>67</v>
      </c>
      <c r="G246" s="43">
        <v>2460</v>
      </c>
      <c r="H246" s="31">
        <v>1</v>
      </c>
      <c r="I246" s="18"/>
      <c r="J246" s="11"/>
      <c r="K246" s="31" t="s">
        <v>310</v>
      </c>
      <c r="L246" s="11" t="s">
        <v>12</v>
      </c>
      <c r="M246" s="11">
        <v>25</v>
      </c>
      <c r="N246" s="8" t="str">
        <f t="shared" si="17"/>
        <v>0717</v>
      </c>
      <c r="O246" s="8" t="str">
        <f t="shared" si="15"/>
        <v>17</v>
      </c>
      <c r="P246" s="8" t="str">
        <f t="shared" si="18"/>
        <v>H26.7-250717-17</v>
      </c>
    </row>
    <row r="247" spans="1:16" s="7" customFormat="1" ht="31.5" x14ac:dyDescent="0.25">
      <c r="A247" s="20">
        <f t="shared" si="19"/>
        <v>239</v>
      </c>
      <c r="B247" s="20" t="str">
        <f t="shared" si="16"/>
        <v>H26.7-250718-01</v>
      </c>
      <c r="C247" s="41" t="s">
        <v>584</v>
      </c>
      <c r="D247" s="42" t="s">
        <v>585</v>
      </c>
      <c r="E247" s="31" t="s">
        <v>801</v>
      </c>
      <c r="F247" s="31" t="s">
        <v>67</v>
      </c>
      <c r="G247" s="43">
        <v>20</v>
      </c>
      <c r="H247" s="31">
        <v>1</v>
      </c>
      <c r="I247" s="18"/>
      <c r="J247" s="11"/>
      <c r="K247" s="32" t="s">
        <v>311</v>
      </c>
      <c r="L247" s="11" t="s">
        <v>12</v>
      </c>
      <c r="M247" s="11">
        <v>25</v>
      </c>
      <c r="N247" s="8" t="str">
        <f t="shared" si="17"/>
        <v>0718</v>
      </c>
      <c r="O247" s="8" t="str">
        <f t="shared" si="15"/>
        <v>01</v>
      </c>
      <c r="P247" s="8" t="str">
        <f t="shared" si="18"/>
        <v>H26.7-250718-01</v>
      </c>
    </row>
    <row r="248" spans="1:16" s="7" customFormat="1" ht="31.5" x14ac:dyDescent="0.25">
      <c r="A248" s="20">
        <f t="shared" si="19"/>
        <v>240</v>
      </c>
      <c r="B248" s="20" t="str">
        <f t="shared" si="16"/>
        <v>H26.7-250718-03</v>
      </c>
      <c r="C248" s="41" t="s">
        <v>25</v>
      </c>
      <c r="D248" s="42" t="s">
        <v>26</v>
      </c>
      <c r="E248" s="31" t="s">
        <v>52</v>
      </c>
      <c r="F248" s="31" t="s">
        <v>67</v>
      </c>
      <c r="G248" s="43">
        <v>4308</v>
      </c>
      <c r="H248" s="31">
        <v>11</v>
      </c>
      <c r="I248" s="18"/>
      <c r="J248" s="11"/>
      <c r="K248" s="32" t="s">
        <v>312</v>
      </c>
      <c r="L248" s="11" t="s">
        <v>12</v>
      </c>
      <c r="M248" s="11">
        <v>25</v>
      </c>
      <c r="N248" s="8" t="str">
        <f t="shared" si="17"/>
        <v>0718</v>
      </c>
      <c r="O248" s="8" t="str">
        <f t="shared" si="15"/>
        <v>03</v>
      </c>
      <c r="P248" s="8" t="str">
        <f t="shared" si="18"/>
        <v>H26.7-250718-03</v>
      </c>
    </row>
    <row r="249" spans="1:16" s="7" customFormat="1" ht="31.5" x14ac:dyDescent="0.25">
      <c r="A249" s="20">
        <f t="shared" si="19"/>
        <v>241</v>
      </c>
      <c r="B249" s="20" t="str">
        <f t="shared" si="16"/>
        <v>H26.7-250717-15</v>
      </c>
      <c r="C249" s="41" t="s">
        <v>21</v>
      </c>
      <c r="D249" s="42" t="s">
        <v>22</v>
      </c>
      <c r="E249" s="31" t="s">
        <v>57</v>
      </c>
      <c r="F249" s="31" t="s">
        <v>68</v>
      </c>
      <c r="G249" s="43">
        <f>1525+1515</f>
        <v>3040</v>
      </c>
      <c r="H249" s="31">
        <v>2</v>
      </c>
      <c r="I249" s="18"/>
      <c r="J249" s="11"/>
      <c r="K249" s="31" t="s">
        <v>313</v>
      </c>
      <c r="L249" s="11" t="s">
        <v>12</v>
      </c>
      <c r="M249" s="11">
        <v>25</v>
      </c>
      <c r="N249" s="8" t="str">
        <f t="shared" si="17"/>
        <v>0717</v>
      </c>
      <c r="O249" s="8" t="str">
        <f t="shared" si="15"/>
        <v>15</v>
      </c>
      <c r="P249" s="8" t="str">
        <f t="shared" si="18"/>
        <v>H26.7-250717-15</v>
      </c>
    </row>
    <row r="250" spans="1:16" s="7" customFormat="1" ht="31.5" x14ac:dyDescent="0.25">
      <c r="A250" s="20">
        <f t="shared" si="19"/>
        <v>242</v>
      </c>
      <c r="B250" s="20" t="str">
        <f t="shared" si="16"/>
        <v>H26.7-250718-06</v>
      </c>
      <c r="C250" s="41" t="s">
        <v>674</v>
      </c>
      <c r="D250" s="42" t="s">
        <v>675</v>
      </c>
      <c r="E250" s="31" t="s">
        <v>104</v>
      </c>
      <c r="F250" s="31" t="s">
        <v>94</v>
      </c>
      <c r="G250" s="43">
        <v>1</v>
      </c>
      <c r="H250" s="31">
        <v>1</v>
      </c>
      <c r="I250" s="18"/>
      <c r="J250" s="11"/>
      <c r="K250" s="32" t="s">
        <v>314</v>
      </c>
      <c r="L250" s="11" t="s">
        <v>12</v>
      </c>
      <c r="M250" s="11">
        <v>25</v>
      </c>
      <c r="N250" s="8" t="str">
        <f t="shared" si="17"/>
        <v>0718</v>
      </c>
      <c r="O250" s="8" t="str">
        <f t="shared" si="15"/>
        <v>06</v>
      </c>
      <c r="P250" s="8" t="str">
        <f t="shared" si="18"/>
        <v>H26.7-250718-06</v>
      </c>
    </row>
    <row r="251" spans="1:16" s="7" customFormat="1" ht="47.25" x14ac:dyDescent="0.25">
      <c r="A251" s="20">
        <f t="shared" si="19"/>
        <v>243</v>
      </c>
      <c r="B251" s="20" t="str">
        <f t="shared" si="16"/>
        <v>H26.7-250718-05</v>
      </c>
      <c r="C251" s="41" t="s">
        <v>102</v>
      </c>
      <c r="D251" s="42" t="s">
        <v>50</v>
      </c>
      <c r="E251" s="31" t="s">
        <v>55</v>
      </c>
      <c r="F251" s="31" t="s">
        <v>79</v>
      </c>
      <c r="G251" s="43">
        <v>800</v>
      </c>
      <c r="H251" s="31">
        <v>2</v>
      </c>
      <c r="I251" s="18"/>
      <c r="J251" s="11"/>
      <c r="K251" s="32" t="s">
        <v>315</v>
      </c>
      <c r="L251" s="11" t="s">
        <v>12</v>
      </c>
      <c r="M251" s="11">
        <v>25</v>
      </c>
      <c r="N251" s="8" t="str">
        <f t="shared" si="17"/>
        <v>0718</v>
      </c>
      <c r="O251" s="8" t="str">
        <f t="shared" si="15"/>
        <v>05</v>
      </c>
      <c r="P251" s="8" t="str">
        <f t="shared" si="18"/>
        <v>H26.7-250718-05</v>
      </c>
    </row>
    <row r="252" spans="1:16" s="7" customFormat="1" ht="31.5" x14ac:dyDescent="0.25">
      <c r="A252" s="20">
        <f t="shared" si="19"/>
        <v>244</v>
      </c>
      <c r="B252" s="20" t="str">
        <f t="shared" si="16"/>
        <v>H26.7-250718-13</v>
      </c>
      <c r="C252" s="41" t="s">
        <v>88</v>
      </c>
      <c r="D252" s="42" t="s">
        <v>89</v>
      </c>
      <c r="E252" s="31" t="s">
        <v>63</v>
      </c>
      <c r="F252" s="31" t="s">
        <v>67</v>
      </c>
      <c r="G252" s="43">
        <v>4</v>
      </c>
      <c r="H252" s="31">
        <v>1</v>
      </c>
      <c r="I252" s="18"/>
      <c r="J252" s="11"/>
      <c r="K252" s="31" t="s">
        <v>316</v>
      </c>
      <c r="L252" s="11" t="s">
        <v>12</v>
      </c>
      <c r="M252" s="11">
        <v>25</v>
      </c>
      <c r="N252" s="8" t="str">
        <f t="shared" si="17"/>
        <v>0718</v>
      </c>
      <c r="O252" s="8" t="str">
        <f t="shared" si="15"/>
        <v>13</v>
      </c>
      <c r="P252" s="8" t="str">
        <f t="shared" si="18"/>
        <v>H26.7-250718-13</v>
      </c>
    </row>
    <row r="253" spans="1:16" s="7" customFormat="1" ht="31.5" x14ac:dyDescent="0.25">
      <c r="A253" s="20">
        <f t="shared" si="19"/>
        <v>245</v>
      </c>
      <c r="B253" s="20" t="str">
        <f t="shared" si="16"/>
        <v>H26.7-250718-02</v>
      </c>
      <c r="C253" s="41" t="s">
        <v>676</v>
      </c>
      <c r="D253" s="42" t="s">
        <v>677</v>
      </c>
      <c r="E253" s="31" t="s">
        <v>781</v>
      </c>
      <c r="F253" s="31" t="s">
        <v>67</v>
      </c>
      <c r="G253" s="43">
        <v>9</v>
      </c>
      <c r="H253" s="31">
        <v>6</v>
      </c>
      <c r="I253" s="18"/>
      <c r="J253" s="11"/>
      <c r="K253" s="32" t="s">
        <v>317</v>
      </c>
      <c r="L253" s="11" t="s">
        <v>12</v>
      </c>
      <c r="M253" s="11">
        <v>25</v>
      </c>
      <c r="N253" s="8" t="str">
        <f t="shared" si="17"/>
        <v>0718</v>
      </c>
      <c r="O253" s="8" t="str">
        <f t="shared" si="15"/>
        <v>02</v>
      </c>
      <c r="P253" s="8" t="str">
        <f t="shared" si="18"/>
        <v>H26.7-250718-02</v>
      </c>
    </row>
    <row r="254" spans="1:16" s="7" customFormat="1" ht="31.5" x14ac:dyDescent="0.25">
      <c r="A254" s="20">
        <f t="shared" si="19"/>
        <v>246</v>
      </c>
      <c r="B254" s="20" t="str">
        <f t="shared" si="16"/>
        <v>H26.7-250718-04</v>
      </c>
      <c r="C254" s="41" t="s">
        <v>678</v>
      </c>
      <c r="D254" s="42" t="s">
        <v>587</v>
      </c>
      <c r="E254" s="31" t="s">
        <v>802</v>
      </c>
      <c r="F254" s="31" t="s">
        <v>67</v>
      </c>
      <c r="G254" s="43">
        <v>2</v>
      </c>
      <c r="H254" s="31">
        <v>1</v>
      </c>
      <c r="I254" s="18"/>
      <c r="J254" s="11"/>
      <c r="K254" s="32" t="s">
        <v>318</v>
      </c>
      <c r="L254" s="11" t="s">
        <v>12</v>
      </c>
      <c r="M254" s="11">
        <v>25</v>
      </c>
      <c r="N254" s="8" t="str">
        <f t="shared" si="17"/>
        <v>0718</v>
      </c>
      <c r="O254" s="8" t="str">
        <f t="shared" si="15"/>
        <v>04</v>
      </c>
      <c r="P254" s="8" t="str">
        <f t="shared" si="18"/>
        <v>H26.7-250718-04</v>
      </c>
    </row>
    <row r="255" spans="1:16" s="7" customFormat="1" ht="47.25" x14ac:dyDescent="0.25">
      <c r="A255" s="20">
        <f t="shared" si="19"/>
        <v>247</v>
      </c>
      <c r="B255" s="20" t="str">
        <f t="shared" si="16"/>
        <v>H26.7-250718-10</v>
      </c>
      <c r="C255" s="41" t="s">
        <v>679</v>
      </c>
      <c r="D255" s="42" t="s">
        <v>680</v>
      </c>
      <c r="E255" s="31" t="s">
        <v>803</v>
      </c>
      <c r="F255" s="31" t="s">
        <v>67</v>
      </c>
      <c r="G255" s="43">
        <v>4</v>
      </c>
      <c r="H255" s="31">
        <v>1</v>
      </c>
      <c r="I255" s="18"/>
      <c r="J255" s="11"/>
      <c r="K255" s="33" t="s">
        <v>319</v>
      </c>
      <c r="L255" s="11" t="s">
        <v>12</v>
      </c>
      <c r="M255" s="11">
        <v>25</v>
      </c>
      <c r="N255" s="8" t="str">
        <f t="shared" si="17"/>
        <v>0718</v>
      </c>
      <c r="O255" s="8" t="str">
        <f t="shared" si="15"/>
        <v>10</v>
      </c>
      <c r="P255" s="8" t="str">
        <f t="shared" si="18"/>
        <v>H26.7-250718-10</v>
      </c>
    </row>
    <row r="256" spans="1:16" s="7" customFormat="1" ht="31.5" x14ac:dyDescent="0.25">
      <c r="A256" s="20">
        <f t="shared" si="19"/>
        <v>248</v>
      </c>
      <c r="B256" s="20" t="str">
        <f t="shared" si="16"/>
        <v>H26.7-250718-14</v>
      </c>
      <c r="C256" s="41" t="s">
        <v>43</v>
      </c>
      <c r="D256" s="42" t="s">
        <v>44</v>
      </c>
      <c r="E256" s="31" t="s">
        <v>60</v>
      </c>
      <c r="F256" s="31" t="s">
        <v>68</v>
      </c>
      <c r="G256" s="43">
        <v>103890</v>
      </c>
      <c r="H256" s="31">
        <v>1</v>
      </c>
      <c r="I256" s="18"/>
      <c r="J256" s="11"/>
      <c r="K256" s="31" t="s">
        <v>320</v>
      </c>
      <c r="L256" s="11" t="s">
        <v>12</v>
      </c>
      <c r="M256" s="11">
        <v>25</v>
      </c>
      <c r="N256" s="8" t="str">
        <f t="shared" si="17"/>
        <v>0718</v>
      </c>
      <c r="O256" s="8" t="str">
        <f t="shared" si="15"/>
        <v>14</v>
      </c>
      <c r="P256" s="8" t="str">
        <f t="shared" si="18"/>
        <v>H26.7-250718-14</v>
      </c>
    </row>
    <row r="257" spans="1:16" s="7" customFormat="1" ht="31.5" x14ac:dyDescent="0.25">
      <c r="A257" s="20">
        <f t="shared" si="19"/>
        <v>249</v>
      </c>
      <c r="B257" s="20" t="str">
        <f t="shared" si="16"/>
        <v>H26.7-250720-01</v>
      </c>
      <c r="C257" s="41" t="s">
        <v>19</v>
      </c>
      <c r="D257" s="42" t="s">
        <v>20</v>
      </c>
      <c r="E257" s="31" t="s">
        <v>135</v>
      </c>
      <c r="F257" s="31" t="s">
        <v>67</v>
      </c>
      <c r="G257" s="43">
        <v>1458</v>
      </c>
      <c r="H257" s="31">
        <v>1</v>
      </c>
      <c r="I257" s="18"/>
      <c r="J257" s="11"/>
      <c r="K257" s="32" t="s">
        <v>321</v>
      </c>
      <c r="L257" s="11" t="s">
        <v>12</v>
      </c>
      <c r="M257" s="11">
        <v>25</v>
      </c>
      <c r="N257" s="8" t="str">
        <f t="shared" si="17"/>
        <v>0720</v>
      </c>
      <c r="O257" s="8" t="str">
        <f t="shared" si="15"/>
        <v>01</v>
      </c>
      <c r="P257" s="8" t="str">
        <f t="shared" si="18"/>
        <v>H26.7-250720-01</v>
      </c>
    </row>
    <row r="258" spans="1:16" s="7" customFormat="1" ht="31.5" x14ac:dyDescent="0.25">
      <c r="A258" s="20">
        <f t="shared" si="19"/>
        <v>250</v>
      </c>
      <c r="B258" s="20" t="str">
        <f t="shared" si="16"/>
        <v>H26.7-250718-07</v>
      </c>
      <c r="C258" s="41" t="s">
        <v>21</v>
      </c>
      <c r="D258" s="42" t="s">
        <v>22</v>
      </c>
      <c r="E258" s="31" t="s">
        <v>57</v>
      </c>
      <c r="F258" s="31" t="s">
        <v>68</v>
      </c>
      <c r="G258" s="43">
        <f>3066+465</f>
        <v>3531</v>
      </c>
      <c r="H258" s="31">
        <v>2</v>
      </c>
      <c r="I258" s="18"/>
      <c r="J258" s="11"/>
      <c r="K258" s="32" t="s">
        <v>322</v>
      </c>
      <c r="L258" s="11" t="s">
        <v>12</v>
      </c>
      <c r="M258" s="11">
        <v>25</v>
      </c>
      <c r="N258" s="8" t="str">
        <f t="shared" si="17"/>
        <v>0718</v>
      </c>
      <c r="O258" s="8" t="str">
        <f t="shared" si="15"/>
        <v>07</v>
      </c>
      <c r="P258" s="8" t="str">
        <f t="shared" si="18"/>
        <v>H26.7-250718-07</v>
      </c>
    </row>
    <row r="259" spans="1:16" s="7" customFormat="1" ht="31.5" x14ac:dyDescent="0.25">
      <c r="A259" s="20">
        <f t="shared" si="19"/>
        <v>251</v>
      </c>
      <c r="B259" s="20" t="str">
        <f t="shared" si="16"/>
        <v>H26.7-250718-08</v>
      </c>
      <c r="C259" s="41" t="s">
        <v>21</v>
      </c>
      <c r="D259" s="42" t="s">
        <v>22</v>
      </c>
      <c r="E259" s="31" t="s">
        <v>57</v>
      </c>
      <c r="F259" s="31" t="s">
        <v>68</v>
      </c>
      <c r="G259" s="43" t="s">
        <v>858</v>
      </c>
      <c r="H259" s="31">
        <v>7</v>
      </c>
      <c r="I259" s="18"/>
      <c r="J259" s="11"/>
      <c r="K259" s="32" t="s">
        <v>323</v>
      </c>
      <c r="L259" s="11" t="s">
        <v>12</v>
      </c>
      <c r="M259" s="11">
        <v>25</v>
      </c>
      <c r="N259" s="8" t="str">
        <f t="shared" si="17"/>
        <v>0718</v>
      </c>
      <c r="O259" s="8" t="str">
        <f t="shared" si="15"/>
        <v>08</v>
      </c>
      <c r="P259" s="8" t="str">
        <f t="shared" si="18"/>
        <v>H26.7-250718-08</v>
      </c>
    </row>
    <row r="260" spans="1:16" s="7" customFormat="1" ht="31.5" x14ac:dyDescent="0.25">
      <c r="A260" s="20">
        <f t="shared" si="19"/>
        <v>252</v>
      </c>
      <c r="B260" s="20" t="str">
        <f t="shared" si="16"/>
        <v>H26.7-250718-09</v>
      </c>
      <c r="C260" s="41" t="s">
        <v>21</v>
      </c>
      <c r="D260" s="42" t="s">
        <v>22</v>
      </c>
      <c r="E260" s="31" t="s">
        <v>57</v>
      </c>
      <c r="F260" s="31" t="s">
        <v>68</v>
      </c>
      <c r="G260" s="43">
        <v>540</v>
      </c>
      <c r="H260" s="31">
        <v>1</v>
      </c>
      <c r="I260" s="18"/>
      <c r="J260" s="11"/>
      <c r="K260" s="32" t="s">
        <v>324</v>
      </c>
      <c r="L260" s="11" t="s">
        <v>12</v>
      </c>
      <c r="M260" s="11">
        <v>25</v>
      </c>
      <c r="N260" s="8" t="str">
        <f t="shared" si="17"/>
        <v>0718</v>
      </c>
      <c r="O260" s="8" t="str">
        <f t="shared" si="15"/>
        <v>09</v>
      </c>
      <c r="P260" s="8" t="str">
        <f t="shared" si="18"/>
        <v>H26.7-250718-09</v>
      </c>
    </row>
    <row r="261" spans="1:16" s="7" customFormat="1" ht="31.5" x14ac:dyDescent="0.25">
      <c r="A261" s="20">
        <f t="shared" si="19"/>
        <v>253</v>
      </c>
      <c r="B261" s="20" t="str">
        <f t="shared" si="16"/>
        <v>H26.7-250718-12</v>
      </c>
      <c r="C261" s="41" t="s">
        <v>21</v>
      </c>
      <c r="D261" s="42" t="s">
        <v>22</v>
      </c>
      <c r="E261" s="31" t="s">
        <v>57</v>
      </c>
      <c r="F261" s="31" t="s">
        <v>68</v>
      </c>
      <c r="G261" s="43">
        <v>254</v>
      </c>
      <c r="H261" s="31">
        <v>1</v>
      </c>
      <c r="I261" s="18"/>
      <c r="J261" s="11"/>
      <c r="K261" s="32" t="s">
        <v>325</v>
      </c>
      <c r="L261" s="11" t="s">
        <v>12</v>
      </c>
      <c r="M261" s="11">
        <v>25</v>
      </c>
      <c r="N261" s="8" t="str">
        <f t="shared" si="17"/>
        <v>0718</v>
      </c>
      <c r="O261" s="8" t="str">
        <f t="shared" si="15"/>
        <v>12</v>
      </c>
      <c r="P261" s="8" t="str">
        <f t="shared" si="18"/>
        <v>H26.7-250718-12</v>
      </c>
    </row>
    <row r="262" spans="1:16" s="7" customFormat="1" ht="31.5" x14ac:dyDescent="0.25">
      <c r="A262" s="20">
        <f t="shared" si="19"/>
        <v>254</v>
      </c>
      <c r="B262" s="20" t="str">
        <f t="shared" si="16"/>
        <v>H26.7-250721-02</v>
      </c>
      <c r="C262" s="41" t="s">
        <v>103</v>
      </c>
      <c r="D262" s="42" t="s">
        <v>681</v>
      </c>
      <c r="E262" s="31" t="s">
        <v>62</v>
      </c>
      <c r="F262" s="31" t="s">
        <v>94</v>
      </c>
      <c r="G262" s="43">
        <f>494+25</f>
        <v>519</v>
      </c>
      <c r="H262" s="31">
        <v>2</v>
      </c>
      <c r="I262" s="18"/>
      <c r="J262" s="11"/>
      <c r="K262" s="32" t="s">
        <v>326</v>
      </c>
      <c r="L262" s="11" t="s">
        <v>12</v>
      </c>
      <c r="M262" s="11">
        <v>25</v>
      </c>
      <c r="N262" s="8" t="str">
        <f t="shared" si="17"/>
        <v>0721</v>
      </c>
      <c r="O262" s="8" t="str">
        <f t="shared" si="15"/>
        <v>02</v>
      </c>
      <c r="P262" s="8" t="str">
        <f t="shared" si="18"/>
        <v>H26.7-250721-02</v>
      </c>
    </row>
    <row r="263" spans="1:16" s="7" customFormat="1" ht="31.5" x14ac:dyDescent="0.25">
      <c r="A263" s="20">
        <f t="shared" si="19"/>
        <v>255</v>
      </c>
      <c r="B263" s="20" t="str">
        <f t="shared" si="16"/>
        <v>H26.7-250721-03</v>
      </c>
      <c r="C263" s="41" t="s">
        <v>121</v>
      </c>
      <c r="D263" s="42" t="s">
        <v>122</v>
      </c>
      <c r="E263" s="31" t="s">
        <v>92</v>
      </c>
      <c r="F263" s="31" t="s">
        <v>68</v>
      </c>
      <c r="G263" s="43">
        <f>18+78+153+216+77+60+407+11+10+37+34+104</f>
        <v>1205</v>
      </c>
      <c r="H263" s="31">
        <v>12</v>
      </c>
      <c r="I263" s="18"/>
      <c r="J263" s="11"/>
      <c r="K263" s="32" t="s">
        <v>327</v>
      </c>
      <c r="L263" s="11" t="s">
        <v>12</v>
      </c>
      <c r="M263" s="11">
        <v>25</v>
      </c>
      <c r="N263" s="8" t="str">
        <f t="shared" si="17"/>
        <v>0721</v>
      </c>
      <c r="O263" s="8" t="str">
        <f t="shared" si="15"/>
        <v>03</v>
      </c>
      <c r="P263" s="8" t="str">
        <f t="shared" si="18"/>
        <v>H26.7-250721-03</v>
      </c>
    </row>
    <row r="264" spans="1:16" s="7" customFormat="1" ht="31.5" x14ac:dyDescent="0.25">
      <c r="A264" s="20">
        <f t="shared" si="19"/>
        <v>256</v>
      </c>
      <c r="B264" s="20" t="str">
        <f t="shared" si="16"/>
        <v>H26.7-250721-05</v>
      </c>
      <c r="C264" s="41" t="s">
        <v>682</v>
      </c>
      <c r="D264" s="42" t="s">
        <v>683</v>
      </c>
      <c r="E264" s="31" t="s">
        <v>115</v>
      </c>
      <c r="F264" s="31" t="s">
        <v>67</v>
      </c>
      <c r="G264" s="43">
        <v>152</v>
      </c>
      <c r="H264" s="31">
        <v>1</v>
      </c>
      <c r="I264" s="18"/>
      <c r="J264" s="11"/>
      <c r="K264" s="32" t="s">
        <v>328</v>
      </c>
      <c r="L264" s="11" t="s">
        <v>12</v>
      </c>
      <c r="M264" s="11">
        <v>25</v>
      </c>
      <c r="N264" s="8" t="str">
        <f t="shared" si="17"/>
        <v>0721</v>
      </c>
      <c r="O264" s="8" t="str">
        <f t="shared" si="15"/>
        <v>05</v>
      </c>
      <c r="P264" s="8" t="str">
        <f t="shared" si="18"/>
        <v>H26.7-250721-05</v>
      </c>
    </row>
    <row r="265" spans="1:16" s="7" customFormat="1" ht="31.5" x14ac:dyDescent="0.25">
      <c r="A265" s="20">
        <f t="shared" si="19"/>
        <v>257</v>
      </c>
      <c r="B265" s="20" t="str">
        <f t="shared" si="16"/>
        <v>H26.7-250721-05</v>
      </c>
      <c r="C265" s="41" t="s">
        <v>682</v>
      </c>
      <c r="D265" s="42" t="s">
        <v>683</v>
      </c>
      <c r="E265" s="31" t="s">
        <v>51</v>
      </c>
      <c r="F265" s="31" t="s">
        <v>79</v>
      </c>
      <c r="G265" s="43">
        <f>300+200+2200+1000+100+200+800+200+1500+900+200</f>
        <v>7600</v>
      </c>
      <c r="H265" s="31">
        <v>11</v>
      </c>
      <c r="I265" s="18"/>
      <c r="J265" s="11"/>
      <c r="K265" s="32" t="s">
        <v>328</v>
      </c>
      <c r="L265" s="11" t="s">
        <v>12</v>
      </c>
      <c r="M265" s="11">
        <v>25</v>
      </c>
      <c r="N265" s="8" t="str">
        <f t="shared" si="17"/>
        <v>0721</v>
      </c>
      <c r="O265" s="8" t="str">
        <f t="shared" ref="O265:O328" si="20">+RIGHT(K265,2)</f>
        <v>05</v>
      </c>
      <c r="P265" s="8" t="str">
        <f t="shared" si="18"/>
        <v>H26.7-250721-05</v>
      </c>
    </row>
    <row r="266" spans="1:16" s="7" customFormat="1" ht="31.5" x14ac:dyDescent="0.25">
      <c r="A266" s="20">
        <f t="shared" si="19"/>
        <v>258</v>
      </c>
      <c r="B266" s="20" t="str">
        <f t="shared" ref="B266:B329" si="21">+P266</f>
        <v>H26.7-250721-09</v>
      </c>
      <c r="C266" s="41" t="s">
        <v>572</v>
      </c>
      <c r="D266" s="42" t="s">
        <v>684</v>
      </c>
      <c r="E266" s="31" t="s">
        <v>60</v>
      </c>
      <c r="F266" s="31" t="s">
        <v>69</v>
      </c>
      <c r="G266" s="43">
        <v>99229</v>
      </c>
      <c r="H266" s="31">
        <v>1</v>
      </c>
      <c r="I266" s="18"/>
      <c r="J266" s="11"/>
      <c r="K266" s="32" t="s">
        <v>329</v>
      </c>
      <c r="L266" s="11" t="s">
        <v>12</v>
      </c>
      <c r="M266" s="11">
        <v>25</v>
      </c>
      <c r="N266" s="8" t="str">
        <f t="shared" ref="N266:N329" si="22">+LEFT(K266,4)</f>
        <v>0721</v>
      </c>
      <c r="O266" s="8" t="str">
        <f t="shared" si="20"/>
        <v>09</v>
      </c>
      <c r="P266" s="8" t="str">
        <f t="shared" ref="P266:P329" si="23">+$L$9&amp;$M$9&amp;N266&amp;"-"&amp;O266</f>
        <v>H26.7-250721-09</v>
      </c>
    </row>
    <row r="267" spans="1:16" s="7" customFormat="1" ht="31.5" x14ac:dyDescent="0.25">
      <c r="A267" s="20">
        <f t="shared" ref="A267:A330" si="24">+A266+1</f>
        <v>259</v>
      </c>
      <c r="B267" s="20" t="str">
        <f t="shared" si="21"/>
        <v>H26.7-250721-04</v>
      </c>
      <c r="C267" s="41" t="s">
        <v>85</v>
      </c>
      <c r="D267" s="42" t="s">
        <v>86</v>
      </c>
      <c r="E267" s="31" t="s">
        <v>804</v>
      </c>
      <c r="F267" s="31" t="s">
        <v>67</v>
      </c>
      <c r="G267" s="43">
        <f>2016+2988</f>
        <v>5004</v>
      </c>
      <c r="H267" s="31">
        <v>2</v>
      </c>
      <c r="I267" s="18"/>
      <c r="J267" s="11"/>
      <c r="K267" s="32" t="s">
        <v>330</v>
      </c>
      <c r="L267" s="11" t="s">
        <v>12</v>
      </c>
      <c r="M267" s="11">
        <v>25</v>
      </c>
      <c r="N267" s="8" t="str">
        <f t="shared" si="22"/>
        <v>0721</v>
      </c>
      <c r="O267" s="8" t="str">
        <f t="shared" si="20"/>
        <v>04</v>
      </c>
      <c r="P267" s="8" t="str">
        <f t="shared" si="23"/>
        <v>H26.7-250721-04</v>
      </c>
    </row>
    <row r="268" spans="1:16" s="7" customFormat="1" ht="31.5" x14ac:dyDescent="0.25">
      <c r="A268" s="20">
        <f t="shared" si="24"/>
        <v>260</v>
      </c>
      <c r="B268" s="20" t="str">
        <f t="shared" si="21"/>
        <v>H26.7-250721-10</v>
      </c>
      <c r="C268" s="41" t="s">
        <v>43</v>
      </c>
      <c r="D268" s="42" t="s">
        <v>685</v>
      </c>
      <c r="E268" s="31" t="s">
        <v>60</v>
      </c>
      <c r="F268" s="31" t="s">
        <v>69</v>
      </c>
      <c r="G268" s="43">
        <v>100002</v>
      </c>
      <c r="H268" s="31">
        <v>1</v>
      </c>
      <c r="I268" s="18"/>
      <c r="J268" s="11"/>
      <c r="K268" s="32" t="s">
        <v>331</v>
      </c>
      <c r="L268" s="11" t="s">
        <v>12</v>
      </c>
      <c r="M268" s="11">
        <v>25</v>
      </c>
      <c r="N268" s="8" t="str">
        <f t="shared" si="22"/>
        <v>0721</v>
      </c>
      <c r="O268" s="8" t="str">
        <f t="shared" si="20"/>
        <v>10</v>
      </c>
      <c r="P268" s="8" t="str">
        <f t="shared" si="23"/>
        <v>H26.7-250721-10</v>
      </c>
    </row>
    <row r="269" spans="1:16" s="7" customFormat="1" ht="31.5" x14ac:dyDescent="0.25">
      <c r="A269" s="20">
        <f t="shared" si="24"/>
        <v>261</v>
      </c>
      <c r="B269" s="20" t="str">
        <f t="shared" si="21"/>
        <v>H26.7-250721-11</v>
      </c>
      <c r="C269" s="41" t="s">
        <v>43</v>
      </c>
      <c r="D269" s="42" t="s">
        <v>685</v>
      </c>
      <c r="E269" s="31" t="s">
        <v>60</v>
      </c>
      <c r="F269" s="31" t="s">
        <v>69</v>
      </c>
      <c r="G269" s="43" t="s">
        <v>859</v>
      </c>
      <c r="H269" s="31">
        <v>1</v>
      </c>
      <c r="I269" s="18"/>
      <c r="J269" s="11"/>
      <c r="K269" s="32" t="s">
        <v>332</v>
      </c>
      <c r="L269" s="11" t="s">
        <v>12</v>
      </c>
      <c r="M269" s="11">
        <v>25</v>
      </c>
      <c r="N269" s="8" t="str">
        <f t="shared" si="22"/>
        <v>0721</v>
      </c>
      <c r="O269" s="8" t="str">
        <f t="shared" si="20"/>
        <v>11</v>
      </c>
      <c r="P269" s="8" t="str">
        <f t="shared" si="23"/>
        <v>H26.7-250721-11</v>
      </c>
    </row>
    <row r="270" spans="1:16" s="7" customFormat="1" ht="31.5" x14ac:dyDescent="0.25">
      <c r="A270" s="20">
        <f t="shared" si="24"/>
        <v>262</v>
      </c>
      <c r="B270" s="20" t="str">
        <f t="shared" si="21"/>
        <v>H26.7-250721-15</v>
      </c>
      <c r="C270" s="41" t="s">
        <v>19</v>
      </c>
      <c r="D270" s="42" t="s">
        <v>20</v>
      </c>
      <c r="E270" s="31" t="s">
        <v>101</v>
      </c>
      <c r="F270" s="31" t="s">
        <v>67</v>
      </c>
      <c r="G270" s="43">
        <f>660+27</f>
        <v>687</v>
      </c>
      <c r="H270" s="31">
        <v>12</v>
      </c>
      <c r="I270" s="18"/>
      <c r="J270" s="11"/>
      <c r="K270" s="31" t="s">
        <v>333</v>
      </c>
      <c r="L270" s="11" t="s">
        <v>12</v>
      </c>
      <c r="M270" s="11">
        <v>25</v>
      </c>
      <c r="N270" s="8" t="str">
        <f t="shared" si="22"/>
        <v>0721</v>
      </c>
      <c r="O270" s="8" t="str">
        <f t="shared" si="20"/>
        <v>15</v>
      </c>
      <c r="P270" s="8" t="str">
        <f t="shared" si="23"/>
        <v>H26.7-250721-15</v>
      </c>
    </row>
    <row r="271" spans="1:16" s="7" customFormat="1" ht="31.5" x14ac:dyDescent="0.25">
      <c r="A271" s="20">
        <f t="shared" si="24"/>
        <v>263</v>
      </c>
      <c r="B271" s="20" t="str">
        <f t="shared" si="21"/>
        <v>H26.7-250721-16</v>
      </c>
      <c r="C271" s="41" t="s">
        <v>19</v>
      </c>
      <c r="D271" s="42" t="s">
        <v>20</v>
      </c>
      <c r="E271" s="31" t="s">
        <v>158</v>
      </c>
      <c r="F271" s="31" t="s">
        <v>67</v>
      </c>
      <c r="G271" s="43">
        <v>8080</v>
      </c>
      <c r="H271" s="31">
        <v>1</v>
      </c>
      <c r="I271" s="18"/>
      <c r="J271" s="11"/>
      <c r="K271" s="31" t="s">
        <v>334</v>
      </c>
      <c r="L271" s="11" t="s">
        <v>12</v>
      </c>
      <c r="M271" s="11">
        <v>25</v>
      </c>
      <c r="N271" s="8" t="str">
        <f t="shared" si="22"/>
        <v>0721</v>
      </c>
      <c r="O271" s="8" t="str">
        <f t="shared" si="20"/>
        <v>16</v>
      </c>
      <c r="P271" s="8" t="str">
        <f t="shared" si="23"/>
        <v>H26.7-250721-16</v>
      </c>
    </row>
    <row r="272" spans="1:16" s="7" customFormat="1" ht="31.5" x14ac:dyDescent="0.25">
      <c r="A272" s="20">
        <f t="shared" si="24"/>
        <v>264</v>
      </c>
      <c r="B272" s="20" t="str">
        <f t="shared" si="21"/>
        <v>H26.7-250721-17</v>
      </c>
      <c r="C272" s="41" t="s">
        <v>19</v>
      </c>
      <c r="D272" s="42" t="s">
        <v>20</v>
      </c>
      <c r="E272" s="31" t="s">
        <v>158</v>
      </c>
      <c r="F272" s="31" t="s">
        <v>67</v>
      </c>
      <c r="G272" s="43">
        <v>8080</v>
      </c>
      <c r="H272" s="31">
        <v>1</v>
      </c>
      <c r="I272" s="18"/>
      <c r="J272" s="11"/>
      <c r="K272" s="31" t="s">
        <v>335</v>
      </c>
      <c r="L272" s="11" t="s">
        <v>12</v>
      </c>
      <c r="M272" s="11">
        <v>25</v>
      </c>
      <c r="N272" s="8" t="str">
        <f t="shared" si="22"/>
        <v>0721</v>
      </c>
      <c r="O272" s="8" t="str">
        <f t="shared" si="20"/>
        <v>17</v>
      </c>
      <c r="P272" s="8" t="str">
        <f t="shared" si="23"/>
        <v>H26.7-250721-17</v>
      </c>
    </row>
    <row r="273" spans="1:16" s="7" customFormat="1" ht="31.5" x14ac:dyDescent="0.25">
      <c r="A273" s="20">
        <f t="shared" si="24"/>
        <v>265</v>
      </c>
      <c r="B273" s="20" t="str">
        <f t="shared" si="21"/>
        <v>H26.7-250721-18</v>
      </c>
      <c r="C273" s="41" t="s">
        <v>19</v>
      </c>
      <c r="D273" s="42" t="s">
        <v>20</v>
      </c>
      <c r="E273" s="31" t="s">
        <v>64</v>
      </c>
      <c r="F273" s="31" t="s">
        <v>67</v>
      </c>
      <c r="G273" s="43">
        <f>4110+2820</f>
        <v>6930</v>
      </c>
      <c r="H273" s="31">
        <v>2</v>
      </c>
      <c r="I273" s="18"/>
      <c r="J273" s="11"/>
      <c r="K273" s="31" t="s">
        <v>336</v>
      </c>
      <c r="L273" s="11" t="s">
        <v>12</v>
      </c>
      <c r="M273" s="11">
        <v>25</v>
      </c>
      <c r="N273" s="8" t="str">
        <f t="shared" si="22"/>
        <v>0721</v>
      </c>
      <c r="O273" s="8" t="str">
        <f t="shared" si="20"/>
        <v>18</v>
      </c>
      <c r="P273" s="8" t="str">
        <f t="shared" si="23"/>
        <v>H26.7-250721-18</v>
      </c>
    </row>
    <row r="274" spans="1:16" s="7" customFormat="1" ht="31.5" x14ac:dyDescent="0.25">
      <c r="A274" s="20">
        <f t="shared" si="24"/>
        <v>266</v>
      </c>
      <c r="B274" s="20" t="str">
        <f t="shared" si="21"/>
        <v>H26.7-250721-07</v>
      </c>
      <c r="C274" s="41" t="s">
        <v>82</v>
      </c>
      <c r="D274" s="42" t="s">
        <v>83</v>
      </c>
      <c r="E274" s="31" t="s">
        <v>51</v>
      </c>
      <c r="F274" s="31" t="s">
        <v>79</v>
      </c>
      <c r="G274" s="43">
        <v>91500</v>
      </c>
      <c r="H274" s="31">
        <v>1</v>
      </c>
      <c r="I274" s="18"/>
      <c r="J274" s="11"/>
      <c r="K274" s="32" t="s">
        <v>337</v>
      </c>
      <c r="L274" s="11" t="s">
        <v>12</v>
      </c>
      <c r="M274" s="11">
        <v>25</v>
      </c>
      <c r="N274" s="8" t="str">
        <f t="shared" si="22"/>
        <v>0721</v>
      </c>
      <c r="O274" s="8" t="str">
        <f t="shared" si="20"/>
        <v>07</v>
      </c>
      <c r="P274" s="8" t="str">
        <f t="shared" si="23"/>
        <v>H26.7-250721-07</v>
      </c>
    </row>
    <row r="275" spans="1:16" s="7" customFormat="1" ht="31.5" x14ac:dyDescent="0.25">
      <c r="A275" s="20">
        <f t="shared" si="24"/>
        <v>267</v>
      </c>
      <c r="B275" s="20" t="str">
        <f t="shared" si="21"/>
        <v>H26.7-250721-12</v>
      </c>
      <c r="C275" s="41" t="s">
        <v>126</v>
      </c>
      <c r="D275" s="42" t="s">
        <v>154</v>
      </c>
      <c r="E275" s="31" t="s">
        <v>805</v>
      </c>
      <c r="F275" s="31" t="s">
        <v>79</v>
      </c>
      <c r="G275" s="43">
        <f>8348+5596</f>
        <v>13944</v>
      </c>
      <c r="H275" s="31">
        <v>2</v>
      </c>
      <c r="I275" s="18"/>
      <c r="J275" s="11"/>
      <c r="K275" s="32" t="s">
        <v>338</v>
      </c>
      <c r="L275" s="11" t="s">
        <v>12</v>
      </c>
      <c r="M275" s="11">
        <v>25</v>
      </c>
      <c r="N275" s="8" t="str">
        <f t="shared" si="22"/>
        <v>0721</v>
      </c>
      <c r="O275" s="8" t="str">
        <f t="shared" si="20"/>
        <v>12</v>
      </c>
      <c r="P275" s="8" t="str">
        <f t="shared" si="23"/>
        <v>H26.7-250721-12</v>
      </c>
    </row>
    <row r="276" spans="1:16" s="7" customFormat="1" ht="31.5" x14ac:dyDescent="0.25">
      <c r="A276" s="20">
        <f t="shared" si="24"/>
        <v>268</v>
      </c>
      <c r="B276" s="20" t="str">
        <f t="shared" si="21"/>
        <v>H26.7-250721-14</v>
      </c>
      <c r="C276" s="41" t="s">
        <v>686</v>
      </c>
      <c r="D276" s="42" t="s">
        <v>687</v>
      </c>
      <c r="E276" s="31" t="s">
        <v>119</v>
      </c>
      <c r="F276" s="31" t="s">
        <v>67</v>
      </c>
      <c r="G276" s="43">
        <v>3169</v>
      </c>
      <c r="H276" s="31">
        <v>1</v>
      </c>
      <c r="I276" s="18"/>
      <c r="J276" s="11"/>
      <c r="K276" s="31" t="s">
        <v>339</v>
      </c>
      <c r="L276" s="11" t="s">
        <v>12</v>
      </c>
      <c r="M276" s="11">
        <v>25</v>
      </c>
      <c r="N276" s="8" t="str">
        <f t="shared" si="22"/>
        <v>0721</v>
      </c>
      <c r="O276" s="8" t="str">
        <f t="shared" si="20"/>
        <v>14</v>
      </c>
      <c r="P276" s="8" t="str">
        <f t="shared" si="23"/>
        <v>H26.7-250721-14</v>
      </c>
    </row>
    <row r="277" spans="1:16" s="7" customFormat="1" ht="31.5" x14ac:dyDescent="0.25">
      <c r="A277" s="20">
        <f t="shared" si="24"/>
        <v>269</v>
      </c>
      <c r="B277" s="20" t="str">
        <f t="shared" si="21"/>
        <v>H26.7-250722-01</v>
      </c>
      <c r="C277" s="41" t="s">
        <v>23</v>
      </c>
      <c r="D277" s="42" t="s">
        <v>24</v>
      </c>
      <c r="E277" s="31" t="s">
        <v>108</v>
      </c>
      <c r="F277" s="31" t="s">
        <v>68</v>
      </c>
      <c r="G277" s="43">
        <f>5856+12590+7920+1956+3886+7512</f>
        <v>39720</v>
      </c>
      <c r="H277" s="31">
        <v>6</v>
      </c>
      <c r="I277" s="18"/>
      <c r="J277" s="11"/>
      <c r="K277" s="32" t="s">
        <v>340</v>
      </c>
      <c r="L277" s="11" t="s">
        <v>12</v>
      </c>
      <c r="M277" s="11">
        <v>25</v>
      </c>
      <c r="N277" s="8" t="str">
        <f t="shared" si="22"/>
        <v>0722</v>
      </c>
      <c r="O277" s="8" t="str">
        <f t="shared" si="20"/>
        <v>01</v>
      </c>
      <c r="P277" s="8" t="str">
        <f t="shared" si="23"/>
        <v>H26.7-250722-01</v>
      </c>
    </row>
    <row r="278" spans="1:16" s="7" customFormat="1" ht="31.5" x14ac:dyDescent="0.25">
      <c r="A278" s="20">
        <f t="shared" si="24"/>
        <v>270</v>
      </c>
      <c r="B278" s="20" t="str">
        <f t="shared" si="21"/>
        <v>H26.7-250722-02</v>
      </c>
      <c r="C278" s="41" t="s">
        <v>35</v>
      </c>
      <c r="D278" s="42" t="s">
        <v>36</v>
      </c>
      <c r="E278" s="31" t="s">
        <v>105</v>
      </c>
      <c r="F278" s="31" t="s">
        <v>68</v>
      </c>
      <c r="G278" s="43">
        <f>1267+377+134</f>
        <v>1778</v>
      </c>
      <c r="H278" s="31">
        <v>3</v>
      </c>
      <c r="I278" s="18"/>
      <c r="J278" s="11"/>
      <c r="K278" s="32" t="s">
        <v>341</v>
      </c>
      <c r="L278" s="11" t="s">
        <v>12</v>
      </c>
      <c r="M278" s="11">
        <v>25</v>
      </c>
      <c r="N278" s="8" t="str">
        <f t="shared" si="22"/>
        <v>0722</v>
      </c>
      <c r="O278" s="8" t="str">
        <f t="shared" si="20"/>
        <v>02</v>
      </c>
      <c r="P278" s="8" t="str">
        <f t="shared" si="23"/>
        <v>H26.7-250722-02</v>
      </c>
    </row>
    <row r="279" spans="1:16" s="7" customFormat="1" ht="31.5" x14ac:dyDescent="0.25">
      <c r="A279" s="20">
        <f t="shared" si="24"/>
        <v>271</v>
      </c>
      <c r="B279" s="20" t="str">
        <f t="shared" si="21"/>
        <v>H26.7-250722-08</v>
      </c>
      <c r="C279" s="41" t="s">
        <v>73</v>
      </c>
      <c r="D279" s="42" t="s">
        <v>91</v>
      </c>
      <c r="E279" s="31" t="s">
        <v>104</v>
      </c>
      <c r="F279" s="31" t="s">
        <v>67</v>
      </c>
      <c r="G279" s="43">
        <v>18</v>
      </c>
      <c r="H279" s="31">
        <v>1</v>
      </c>
      <c r="I279" s="18"/>
      <c r="J279" s="11"/>
      <c r="K279" s="32" t="s">
        <v>342</v>
      </c>
      <c r="L279" s="11" t="s">
        <v>12</v>
      </c>
      <c r="M279" s="11">
        <v>25</v>
      </c>
      <c r="N279" s="8" t="str">
        <f t="shared" si="22"/>
        <v>0722</v>
      </c>
      <c r="O279" s="8" t="str">
        <f t="shared" si="20"/>
        <v>08</v>
      </c>
      <c r="P279" s="8" t="str">
        <f t="shared" si="23"/>
        <v>H26.7-250722-08</v>
      </c>
    </row>
    <row r="280" spans="1:16" s="7" customFormat="1" ht="31.5" x14ac:dyDescent="0.25">
      <c r="A280" s="20">
        <f t="shared" si="24"/>
        <v>272</v>
      </c>
      <c r="B280" s="20" t="str">
        <f t="shared" si="21"/>
        <v>H26.7-250722-07</v>
      </c>
      <c r="C280" s="41" t="s">
        <v>688</v>
      </c>
      <c r="D280" s="42" t="s">
        <v>689</v>
      </c>
      <c r="E280" s="31" t="s">
        <v>78</v>
      </c>
      <c r="F280" s="31" t="s">
        <v>67</v>
      </c>
      <c r="G280" s="43">
        <v>190</v>
      </c>
      <c r="H280" s="31">
        <v>1</v>
      </c>
      <c r="I280" s="18"/>
      <c r="J280" s="11"/>
      <c r="K280" s="32" t="s">
        <v>343</v>
      </c>
      <c r="L280" s="11" t="s">
        <v>12</v>
      </c>
      <c r="M280" s="11">
        <v>25</v>
      </c>
      <c r="N280" s="8" t="str">
        <f t="shared" si="22"/>
        <v>0722</v>
      </c>
      <c r="O280" s="8" t="str">
        <f t="shared" si="20"/>
        <v>07</v>
      </c>
      <c r="P280" s="8" t="str">
        <f t="shared" si="23"/>
        <v>H26.7-250722-07</v>
      </c>
    </row>
    <row r="281" spans="1:16" s="7" customFormat="1" ht="47.25" x14ac:dyDescent="0.25">
      <c r="A281" s="20">
        <f t="shared" si="24"/>
        <v>273</v>
      </c>
      <c r="B281" s="20" t="str">
        <f t="shared" si="21"/>
        <v>H26.7-250722-10</v>
      </c>
      <c r="C281" s="41" t="s">
        <v>690</v>
      </c>
      <c r="D281" s="42" t="s">
        <v>691</v>
      </c>
      <c r="E281" s="31" t="s">
        <v>60</v>
      </c>
      <c r="F281" s="31" t="s">
        <v>110</v>
      </c>
      <c r="G281" s="43">
        <v>99802</v>
      </c>
      <c r="H281" s="31">
        <v>1</v>
      </c>
      <c r="I281" s="18"/>
      <c r="J281" s="11"/>
      <c r="K281" s="39" t="s">
        <v>344</v>
      </c>
      <c r="L281" s="11" t="s">
        <v>12</v>
      </c>
      <c r="M281" s="11">
        <v>25</v>
      </c>
      <c r="N281" s="8" t="str">
        <f t="shared" si="22"/>
        <v>0722</v>
      </c>
      <c r="O281" s="8" t="str">
        <f t="shared" si="20"/>
        <v>10</v>
      </c>
      <c r="P281" s="8" t="str">
        <f t="shared" si="23"/>
        <v>H26.7-250722-10</v>
      </c>
    </row>
    <row r="282" spans="1:16" s="7" customFormat="1" ht="18.75" x14ac:dyDescent="0.25">
      <c r="A282" s="20">
        <f t="shared" si="24"/>
        <v>274</v>
      </c>
      <c r="B282" s="20" t="str">
        <f t="shared" si="21"/>
        <v>H26.7-250722-17</v>
      </c>
      <c r="C282" s="41" t="s">
        <v>692</v>
      </c>
      <c r="D282" s="42" t="s">
        <v>693</v>
      </c>
      <c r="E282" s="31" t="s">
        <v>806</v>
      </c>
      <c r="F282" s="31" t="s">
        <v>81</v>
      </c>
      <c r="G282" s="43">
        <v>2</v>
      </c>
      <c r="H282" s="31">
        <v>2</v>
      </c>
      <c r="I282" s="18"/>
      <c r="J282" s="11"/>
      <c r="K282" s="39" t="s">
        <v>345</v>
      </c>
      <c r="L282" s="11" t="s">
        <v>12</v>
      </c>
      <c r="M282" s="11">
        <v>25</v>
      </c>
      <c r="N282" s="8" t="str">
        <f t="shared" si="22"/>
        <v>0722</v>
      </c>
      <c r="O282" s="8" t="str">
        <f t="shared" si="20"/>
        <v>17</v>
      </c>
      <c r="P282" s="8" t="str">
        <f t="shared" si="23"/>
        <v>H26.7-250722-17</v>
      </c>
    </row>
    <row r="283" spans="1:16" s="7" customFormat="1" ht="18.75" x14ac:dyDescent="0.25">
      <c r="A283" s="20">
        <f t="shared" si="24"/>
        <v>275</v>
      </c>
      <c r="B283" s="20" t="str">
        <f t="shared" si="21"/>
        <v>H26.7-250722-18</v>
      </c>
      <c r="C283" s="41" t="s">
        <v>692</v>
      </c>
      <c r="D283" s="42" t="s">
        <v>693</v>
      </c>
      <c r="E283" s="31" t="s">
        <v>807</v>
      </c>
      <c r="F283" s="31" t="s">
        <v>81</v>
      </c>
      <c r="G283" s="43">
        <v>1</v>
      </c>
      <c r="H283" s="31">
        <v>1</v>
      </c>
      <c r="I283" s="18"/>
      <c r="J283" s="11"/>
      <c r="K283" s="39" t="s">
        <v>346</v>
      </c>
      <c r="L283" s="11" t="s">
        <v>12</v>
      </c>
      <c r="M283" s="11">
        <v>25</v>
      </c>
      <c r="N283" s="8" t="str">
        <f t="shared" si="22"/>
        <v>0722</v>
      </c>
      <c r="O283" s="8" t="str">
        <f t="shared" si="20"/>
        <v>18</v>
      </c>
      <c r="P283" s="8" t="str">
        <f t="shared" si="23"/>
        <v>H26.7-250722-18</v>
      </c>
    </row>
    <row r="284" spans="1:16" s="7" customFormat="1" ht="31.5" x14ac:dyDescent="0.25">
      <c r="A284" s="20">
        <f t="shared" si="24"/>
        <v>276</v>
      </c>
      <c r="B284" s="20" t="str">
        <f t="shared" si="21"/>
        <v>H26.7-250722-11</v>
      </c>
      <c r="C284" s="41" t="s">
        <v>19</v>
      </c>
      <c r="D284" s="42" t="s">
        <v>20</v>
      </c>
      <c r="E284" s="31" t="s">
        <v>808</v>
      </c>
      <c r="F284" s="31" t="s">
        <v>81</v>
      </c>
      <c r="G284" s="43">
        <v>3990</v>
      </c>
      <c r="H284" s="31">
        <v>1</v>
      </c>
      <c r="I284" s="18"/>
      <c r="J284" s="11"/>
      <c r="K284" s="39" t="s">
        <v>347</v>
      </c>
      <c r="L284" s="11" t="s">
        <v>12</v>
      </c>
      <c r="M284" s="11">
        <v>25</v>
      </c>
      <c r="N284" s="8" t="str">
        <f t="shared" si="22"/>
        <v>0722</v>
      </c>
      <c r="O284" s="8" t="str">
        <f t="shared" si="20"/>
        <v>11</v>
      </c>
      <c r="P284" s="8" t="str">
        <f t="shared" si="23"/>
        <v>H26.7-250722-11</v>
      </c>
    </row>
    <row r="285" spans="1:16" s="7" customFormat="1" ht="31.5" x14ac:dyDescent="0.25">
      <c r="A285" s="20">
        <f t="shared" si="24"/>
        <v>277</v>
      </c>
      <c r="B285" s="20" t="str">
        <f t="shared" si="21"/>
        <v>H26.7-250722-12</v>
      </c>
      <c r="C285" s="41" t="s">
        <v>19</v>
      </c>
      <c r="D285" s="42" t="s">
        <v>656</v>
      </c>
      <c r="E285" s="31" t="s">
        <v>101</v>
      </c>
      <c r="F285" s="31" t="s">
        <v>81</v>
      </c>
      <c r="G285" s="43">
        <v>1395</v>
      </c>
      <c r="H285" s="31">
        <v>2</v>
      </c>
      <c r="I285" s="18"/>
      <c r="J285" s="11"/>
      <c r="K285" s="39" t="s">
        <v>348</v>
      </c>
      <c r="L285" s="11" t="s">
        <v>12</v>
      </c>
      <c r="M285" s="11">
        <v>25</v>
      </c>
      <c r="N285" s="8" t="str">
        <f t="shared" si="22"/>
        <v>0722</v>
      </c>
      <c r="O285" s="8" t="str">
        <f t="shared" si="20"/>
        <v>12</v>
      </c>
      <c r="P285" s="8" t="str">
        <f t="shared" si="23"/>
        <v>H26.7-250722-12</v>
      </c>
    </row>
    <row r="286" spans="1:16" s="7" customFormat="1" ht="31.5" x14ac:dyDescent="0.25">
      <c r="A286" s="20">
        <f t="shared" si="24"/>
        <v>278</v>
      </c>
      <c r="B286" s="20" t="str">
        <f t="shared" si="21"/>
        <v>H26.7-250722-13</v>
      </c>
      <c r="C286" s="41" t="s">
        <v>19</v>
      </c>
      <c r="D286" s="42" t="s">
        <v>657</v>
      </c>
      <c r="E286" s="31" t="s">
        <v>808</v>
      </c>
      <c r="F286" s="31" t="s">
        <v>81</v>
      </c>
      <c r="G286" s="43">
        <v>2460</v>
      </c>
      <c r="H286" s="31">
        <v>1</v>
      </c>
      <c r="I286" s="18"/>
      <c r="J286" s="11"/>
      <c r="K286" s="39" t="s">
        <v>349</v>
      </c>
      <c r="L286" s="11" t="s">
        <v>12</v>
      </c>
      <c r="M286" s="11">
        <v>25</v>
      </c>
      <c r="N286" s="8" t="str">
        <f t="shared" si="22"/>
        <v>0722</v>
      </c>
      <c r="O286" s="8" t="str">
        <f t="shared" si="20"/>
        <v>13</v>
      </c>
      <c r="P286" s="8" t="str">
        <f t="shared" si="23"/>
        <v>H26.7-250722-13</v>
      </c>
    </row>
    <row r="287" spans="1:16" s="7" customFormat="1" ht="31.5" x14ac:dyDescent="0.25">
      <c r="A287" s="20">
        <f t="shared" si="24"/>
        <v>279</v>
      </c>
      <c r="B287" s="20" t="str">
        <f t="shared" si="21"/>
        <v>H26.7-250722-14</v>
      </c>
      <c r="C287" s="41" t="s">
        <v>19</v>
      </c>
      <c r="D287" s="42" t="s">
        <v>658</v>
      </c>
      <c r="E287" s="31" t="s">
        <v>74</v>
      </c>
      <c r="F287" s="31" t="s">
        <v>81</v>
      </c>
      <c r="G287" s="43">
        <v>1186</v>
      </c>
      <c r="H287" s="31">
        <v>1</v>
      </c>
      <c r="I287" s="18"/>
      <c r="J287" s="11"/>
      <c r="K287" s="39" t="s">
        <v>350</v>
      </c>
      <c r="L287" s="11" t="s">
        <v>12</v>
      </c>
      <c r="M287" s="11">
        <v>25</v>
      </c>
      <c r="N287" s="8" t="str">
        <f t="shared" si="22"/>
        <v>0722</v>
      </c>
      <c r="O287" s="8" t="str">
        <f t="shared" si="20"/>
        <v>14</v>
      </c>
      <c r="P287" s="8" t="str">
        <f t="shared" si="23"/>
        <v>H26.7-250722-14</v>
      </c>
    </row>
    <row r="288" spans="1:16" s="7" customFormat="1" ht="31.5" x14ac:dyDescent="0.25">
      <c r="A288" s="20">
        <f t="shared" si="24"/>
        <v>280</v>
      </c>
      <c r="B288" s="20" t="str">
        <f t="shared" si="21"/>
        <v>H26.7-250722-15</v>
      </c>
      <c r="C288" s="41" t="s">
        <v>19</v>
      </c>
      <c r="D288" s="42" t="s">
        <v>659</v>
      </c>
      <c r="E288" s="31" t="s">
        <v>808</v>
      </c>
      <c r="F288" s="31" t="s">
        <v>81</v>
      </c>
      <c r="G288" s="43">
        <v>2340</v>
      </c>
      <c r="H288" s="31">
        <v>1</v>
      </c>
      <c r="I288" s="18"/>
      <c r="J288" s="11"/>
      <c r="K288" s="39" t="s">
        <v>351</v>
      </c>
      <c r="L288" s="11" t="s">
        <v>12</v>
      </c>
      <c r="M288" s="11">
        <v>25</v>
      </c>
      <c r="N288" s="8" t="str">
        <f t="shared" si="22"/>
        <v>0722</v>
      </c>
      <c r="O288" s="8" t="str">
        <f t="shared" si="20"/>
        <v>15</v>
      </c>
      <c r="P288" s="8" t="str">
        <f t="shared" si="23"/>
        <v>H26.7-250722-15</v>
      </c>
    </row>
    <row r="289" spans="1:16" s="7" customFormat="1" ht="31.5" x14ac:dyDescent="0.25">
      <c r="A289" s="20">
        <f t="shared" si="24"/>
        <v>281</v>
      </c>
      <c r="B289" s="20" t="str">
        <f t="shared" si="21"/>
        <v>H26.7-250723-01</v>
      </c>
      <c r="C289" s="41" t="s">
        <v>23</v>
      </c>
      <c r="D289" s="42" t="s">
        <v>24</v>
      </c>
      <c r="E289" s="31" t="s">
        <v>108</v>
      </c>
      <c r="F289" s="31" t="s">
        <v>110</v>
      </c>
      <c r="G289" s="43">
        <v>112604</v>
      </c>
      <c r="H289" s="31">
        <v>7</v>
      </c>
      <c r="I289" s="18"/>
      <c r="J289" s="11"/>
      <c r="K289" s="39" t="s">
        <v>352</v>
      </c>
      <c r="L289" s="11" t="s">
        <v>12</v>
      </c>
      <c r="M289" s="11">
        <v>25</v>
      </c>
      <c r="N289" s="8" t="str">
        <f t="shared" si="22"/>
        <v>0723</v>
      </c>
      <c r="O289" s="8" t="str">
        <f t="shared" si="20"/>
        <v>01</v>
      </c>
      <c r="P289" s="8" t="str">
        <f t="shared" si="23"/>
        <v>H26.7-250723-01</v>
      </c>
    </row>
    <row r="290" spans="1:16" s="7" customFormat="1" ht="31.5" x14ac:dyDescent="0.25">
      <c r="A290" s="20">
        <f t="shared" si="24"/>
        <v>282</v>
      </c>
      <c r="B290" s="20" t="str">
        <f t="shared" si="21"/>
        <v>H26.7-250722-03</v>
      </c>
      <c r="C290" s="41" t="s">
        <v>45</v>
      </c>
      <c r="D290" s="42" t="s">
        <v>46</v>
      </c>
      <c r="E290" s="31" t="s">
        <v>809</v>
      </c>
      <c r="F290" s="31" t="s">
        <v>81</v>
      </c>
      <c r="G290" s="43">
        <v>70</v>
      </c>
      <c r="H290" s="31">
        <v>4</v>
      </c>
      <c r="I290" s="18"/>
      <c r="J290" s="11"/>
      <c r="K290" s="39" t="s">
        <v>353</v>
      </c>
      <c r="L290" s="11" t="s">
        <v>12</v>
      </c>
      <c r="M290" s="11">
        <v>25</v>
      </c>
      <c r="N290" s="8" t="str">
        <f t="shared" si="22"/>
        <v>0722</v>
      </c>
      <c r="O290" s="8" t="str">
        <f t="shared" si="20"/>
        <v>03</v>
      </c>
      <c r="P290" s="8" t="str">
        <f t="shared" si="23"/>
        <v>H26.7-250722-03</v>
      </c>
    </row>
    <row r="291" spans="1:16" s="7" customFormat="1" ht="31.5" x14ac:dyDescent="0.25">
      <c r="A291" s="20">
        <f t="shared" si="24"/>
        <v>283</v>
      </c>
      <c r="B291" s="20" t="str">
        <f t="shared" si="21"/>
        <v>H26.7-250722-04</v>
      </c>
      <c r="C291" s="41" t="s">
        <v>45</v>
      </c>
      <c r="D291" s="42" t="s">
        <v>46</v>
      </c>
      <c r="E291" s="31" t="s">
        <v>77</v>
      </c>
      <c r="F291" s="31" t="s">
        <v>81</v>
      </c>
      <c r="G291" s="43">
        <v>13335</v>
      </c>
      <c r="H291" s="31">
        <v>15</v>
      </c>
      <c r="I291" s="18"/>
      <c r="J291" s="11"/>
      <c r="K291" s="39" t="s">
        <v>354</v>
      </c>
      <c r="L291" s="11" t="s">
        <v>12</v>
      </c>
      <c r="M291" s="11">
        <v>25</v>
      </c>
      <c r="N291" s="8" t="str">
        <f t="shared" si="22"/>
        <v>0722</v>
      </c>
      <c r="O291" s="8" t="str">
        <f t="shared" si="20"/>
        <v>04</v>
      </c>
      <c r="P291" s="8" t="str">
        <f t="shared" si="23"/>
        <v>H26.7-250722-04</v>
      </c>
    </row>
    <row r="292" spans="1:16" s="7" customFormat="1" ht="31.5" x14ac:dyDescent="0.25">
      <c r="A292" s="20">
        <f t="shared" si="24"/>
        <v>284</v>
      </c>
      <c r="B292" s="20" t="str">
        <f t="shared" si="21"/>
        <v>H26.7-250722-05</v>
      </c>
      <c r="C292" s="41" t="s">
        <v>45</v>
      </c>
      <c r="D292" s="42" t="s">
        <v>46</v>
      </c>
      <c r="E292" s="31" t="s">
        <v>810</v>
      </c>
      <c r="F292" s="31" t="s">
        <v>81</v>
      </c>
      <c r="G292" s="43">
        <v>200</v>
      </c>
      <c r="H292" s="31">
        <v>1</v>
      </c>
      <c r="I292" s="18"/>
      <c r="J292" s="11"/>
      <c r="K292" s="39" t="s">
        <v>355</v>
      </c>
      <c r="L292" s="11" t="s">
        <v>12</v>
      </c>
      <c r="M292" s="11">
        <v>25</v>
      </c>
      <c r="N292" s="8" t="str">
        <f t="shared" si="22"/>
        <v>0722</v>
      </c>
      <c r="O292" s="8" t="str">
        <f t="shared" si="20"/>
        <v>05</v>
      </c>
      <c r="P292" s="8" t="str">
        <f t="shared" si="23"/>
        <v>H26.7-250722-05</v>
      </c>
    </row>
    <row r="293" spans="1:16" s="7" customFormat="1" ht="31.5" x14ac:dyDescent="0.25">
      <c r="A293" s="20">
        <f t="shared" si="24"/>
        <v>285</v>
      </c>
      <c r="B293" s="20" t="str">
        <f t="shared" si="21"/>
        <v>H26.7-250722-06</v>
      </c>
      <c r="C293" s="41" t="s">
        <v>45</v>
      </c>
      <c r="D293" s="42" t="s">
        <v>46</v>
      </c>
      <c r="E293" s="31" t="s">
        <v>109</v>
      </c>
      <c r="F293" s="31" t="s">
        <v>81</v>
      </c>
      <c r="G293" s="43">
        <v>2100</v>
      </c>
      <c r="H293" s="31">
        <v>4</v>
      </c>
      <c r="I293" s="18"/>
      <c r="J293" s="11"/>
      <c r="K293" s="39" t="s">
        <v>356</v>
      </c>
      <c r="L293" s="11" t="s">
        <v>12</v>
      </c>
      <c r="M293" s="11">
        <v>25</v>
      </c>
      <c r="N293" s="8" t="str">
        <f t="shared" si="22"/>
        <v>0722</v>
      </c>
      <c r="O293" s="8" t="str">
        <f t="shared" si="20"/>
        <v>06</v>
      </c>
      <c r="P293" s="8" t="str">
        <f t="shared" si="23"/>
        <v>H26.7-250722-06</v>
      </c>
    </row>
    <row r="294" spans="1:16" s="7" customFormat="1" ht="31.5" x14ac:dyDescent="0.25">
      <c r="A294" s="20">
        <f t="shared" si="24"/>
        <v>286</v>
      </c>
      <c r="B294" s="20" t="str">
        <f t="shared" si="21"/>
        <v>H26.7-250723-05</v>
      </c>
      <c r="C294" s="41" t="s">
        <v>694</v>
      </c>
      <c r="D294" s="42" t="s">
        <v>695</v>
      </c>
      <c r="E294" s="31" t="s">
        <v>769</v>
      </c>
      <c r="F294" s="31" t="s">
        <v>68</v>
      </c>
      <c r="G294" s="43">
        <v>104</v>
      </c>
      <c r="H294" s="31">
        <v>1</v>
      </c>
      <c r="I294" s="18"/>
      <c r="J294" s="11"/>
      <c r="K294" s="39" t="s">
        <v>357</v>
      </c>
      <c r="L294" s="11" t="s">
        <v>12</v>
      </c>
      <c r="M294" s="11">
        <v>25</v>
      </c>
      <c r="N294" s="8" t="str">
        <f t="shared" si="22"/>
        <v>0723</v>
      </c>
      <c r="O294" s="8" t="str">
        <f t="shared" si="20"/>
        <v>05</v>
      </c>
      <c r="P294" s="8" t="str">
        <f t="shared" si="23"/>
        <v>H26.7-250723-05</v>
      </c>
    </row>
    <row r="295" spans="1:16" s="7" customFormat="1" ht="31.5" x14ac:dyDescent="0.25">
      <c r="A295" s="20">
        <f t="shared" si="24"/>
        <v>287</v>
      </c>
      <c r="B295" s="20" t="str">
        <f t="shared" si="21"/>
        <v>H26.7-250722-19</v>
      </c>
      <c r="C295" s="41" t="s">
        <v>149</v>
      </c>
      <c r="D295" s="42" t="s">
        <v>150</v>
      </c>
      <c r="E295" s="31" t="s">
        <v>811</v>
      </c>
      <c r="F295" s="31" t="s">
        <v>146</v>
      </c>
      <c r="G295" s="43">
        <v>800</v>
      </c>
      <c r="H295" s="31">
        <v>2</v>
      </c>
      <c r="I295" s="18"/>
      <c r="J295" s="11"/>
      <c r="K295" s="39" t="s">
        <v>358</v>
      </c>
      <c r="L295" s="11" t="s">
        <v>12</v>
      </c>
      <c r="M295" s="11">
        <v>25</v>
      </c>
      <c r="N295" s="8" t="str">
        <f t="shared" si="22"/>
        <v>0722</v>
      </c>
      <c r="O295" s="8" t="str">
        <f t="shared" si="20"/>
        <v>19</v>
      </c>
      <c r="P295" s="8" t="str">
        <f t="shared" si="23"/>
        <v>H26.7-250722-19</v>
      </c>
    </row>
    <row r="296" spans="1:16" s="7" customFormat="1" ht="31.5" x14ac:dyDescent="0.25">
      <c r="A296" s="20">
        <f t="shared" si="24"/>
        <v>288</v>
      </c>
      <c r="B296" s="20" t="str">
        <f t="shared" si="21"/>
        <v>H26.7-250723-10</v>
      </c>
      <c r="C296" s="41" t="s">
        <v>75</v>
      </c>
      <c r="D296" s="42" t="s">
        <v>76</v>
      </c>
      <c r="E296" s="31" t="s">
        <v>812</v>
      </c>
      <c r="F296" s="31" t="s">
        <v>81</v>
      </c>
      <c r="G296" s="43">
        <v>41</v>
      </c>
      <c r="H296" s="31">
        <v>34</v>
      </c>
      <c r="I296" s="18"/>
      <c r="J296" s="11"/>
      <c r="K296" s="39" t="s">
        <v>359</v>
      </c>
      <c r="L296" s="11" t="s">
        <v>12</v>
      </c>
      <c r="M296" s="11">
        <v>25</v>
      </c>
      <c r="N296" s="8" t="str">
        <f t="shared" si="22"/>
        <v>0723</v>
      </c>
      <c r="O296" s="8" t="str">
        <f t="shared" si="20"/>
        <v>10</v>
      </c>
      <c r="P296" s="8" t="str">
        <f t="shared" si="23"/>
        <v>H26.7-250723-10</v>
      </c>
    </row>
    <row r="297" spans="1:16" s="7" customFormat="1" ht="47.25" x14ac:dyDescent="0.25">
      <c r="A297" s="20">
        <f t="shared" si="24"/>
        <v>289</v>
      </c>
      <c r="B297" s="20" t="str">
        <f t="shared" si="21"/>
        <v>H26.7-250721-01</v>
      </c>
      <c r="C297" s="41" t="s">
        <v>696</v>
      </c>
      <c r="D297" s="42" t="s">
        <v>697</v>
      </c>
      <c r="E297" s="31" t="s">
        <v>130</v>
      </c>
      <c r="F297" s="31" t="s">
        <v>81</v>
      </c>
      <c r="G297" s="43">
        <v>13</v>
      </c>
      <c r="H297" s="31">
        <v>4</v>
      </c>
      <c r="I297" s="18"/>
      <c r="J297" s="11"/>
      <c r="K297" s="39" t="s">
        <v>360</v>
      </c>
      <c r="L297" s="11" t="s">
        <v>12</v>
      </c>
      <c r="M297" s="11">
        <v>25</v>
      </c>
      <c r="N297" s="8" t="str">
        <f t="shared" si="22"/>
        <v>0721</v>
      </c>
      <c r="O297" s="8" t="str">
        <f t="shared" si="20"/>
        <v>01</v>
      </c>
      <c r="P297" s="8" t="str">
        <f t="shared" si="23"/>
        <v>H26.7-250721-01</v>
      </c>
    </row>
    <row r="298" spans="1:16" s="7" customFormat="1" ht="31.5" x14ac:dyDescent="0.25">
      <c r="A298" s="20">
        <f t="shared" si="24"/>
        <v>290</v>
      </c>
      <c r="B298" s="20" t="str">
        <f t="shared" si="21"/>
        <v>H26.7-250721-14</v>
      </c>
      <c r="C298" s="41" t="s">
        <v>698</v>
      </c>
      <c r="D298" s="42" t="s">
        <v>699</v>
      </c>
      <c r="E298" s="31" t="s">
        <v>813</v>
      </c>
      <c r="F298" s="31" t="s">
        <v>81</v>
      </c>
      <c r="G298" s="43">
        <v>1</v>
      </c>
      <c r="H298" s="31">
        <v>1</v>
      </c>
      <c r="I298" s="18"/>
      <c r="J298" s="11"/>
      <c r="K298" s="39" t="s">
        <v>361</v>
      </c>
      <c r="L298" s="11" t="s">
        <v>12</v>
      </c>
      <c r="M298" s="11">
        <v>25</v>
      </c>
      <c r="N298" s="8" t="str">
        <f t="shared" si="22"/>
        <v>0721</v>
      </c>
      <c r="O298" s="8" t="str">
        <f t="shared" si="20"/>
        <v>14</v>
      </c>
      <c r="P298" s="8" t="str">
        <f t="shared" si="23"/>
        <v>H26.7-250721-14</v>
      </c>
    </row>
    <row r="299" spans="1:16" s="7" customFormat="1" ht="31.5" x14ac:dyDescent="0.25">
      <c r="A299" s="20">
        <f t="shared" si="24"/>
        <v>291</v>
      </c>
      <c r="B299" s="20" t="str">
        <f t="shared" si="21"/>
        <v>H26.7-250723-11</v>
      </c>
      <c r="C299" s="41" t="s">
        <v>21</v>
      </c>
      <c r="D299" s="42" t="s">
        <v>22</v>
      </c>
      <c r="E299" s="31" t="s">
        <v>57</v>
      </c>
      <c r="F299" s="31" t="s">
        <v>68</v>
      </c>
      <c r="G299" s="43">
        <v>3020</v>
      </c>
      <c r="H299" s="31">
        <v>1</v>
      </c>
      <c r="I299" s="18"/>
      <c r="J299" s="11"/>
      <c r="K299" s="35" t="s">
        <v>362</v>
      </c>
      <c r="L299" s="11" t="s">
        <v>12</v>
      </c>
      <c r="M299" s="11">
        <v>25</v>
      </c>
      <c r="N299" s="8" t="str">
        <f t="shared" si="22"/>
        <v>0723</v>
      </c>
      <c r="O299" s="8" t="str">
        <f t="shared" si="20"/>
        <v>11</v>
      </c>
      <c r="P299" s="8" t="str">
        <f t="shared" si="23"/>
        <v>H26.7-250723-11</v>
      </c>
    </row>
    <row r="300" spans="1:16" s="7" customFormat="1" ht="31.5" x14ac:dyDescent="0.25">
      <c r="A300" s="20">
        <f t="shared" si="24"/>
        <v>292</v>
      </c>
      <c r="B300" s="20" t="str">
        <f t="shared" si="21"/>
        <v>H26.7-250723-13</v>
      </c>
      <c r="C300" s="41" t="s">
        <v>21</v>
      </c>
      <c r="D300" s="42" t="s">
        <v>22</v>
      </c>
      <c r="E300" s="31" t="s">
        <v>57</v>
      </c>
      <c r="F300" s="31" t="s">
        <v>68</v>
      </c>
      <c r="G300" s="43">
        <v>23179</v>
      </c>
      <c r="H300" s="31">
        <v>5</v>
      </c>
      <c r="I300" s="18"/>
      <c r="J300" s="11"/>
      <c r="K300" s="34" t="s">
        <v>363</v>
      </c>
      <c r="L300" s="11" t="s">
        <v>12</v>
      </c>
      <c r="M300" s="11">
        <v>25</v>
      </c>
      <c r="N300" s="8" t="str">
        <f t="shared" si="22"/>
        <v>0723</v>
      </c>
      <c r="O300" s="8" t="str">
        <f t="shared" si="20"/>
        <v>13</v>
      </c>
      <c r="P300" s="8" t="str">
        <f t="shared" si="23"/>
        <v>H26.7-250723-13</v>
      </c>
    </row>
    <row r="301" spans="1:16" s="7" customFormat="1" ht="31.5" x14ac:dyDescent="0.25">
      <c r="A301" s="20">
        <f t="shared" si="24"/>
        <v>293</v>
      </c>
      <c r="B301" s="20" t="str">
        <f t="shared" si="21"/>
        <v>H26.7-250723-15</v>
      </c>
      <c r="C301" s="41" t="s">
        <v>19</v>
      </c>
      <c r="D301" s="42" t="s">
        <v>20</v>
      </c>
      <c r="E301" s="31" t="s">
        <v>61</v>
      </c>
      <c r="F301" s="31" t="s">
        <v>71</v>
      </c>
      <c r="G301" s="43">
        <v>345</v>
      </c>
      <c r="H301" s="31">
        <v>2</v>
      </c>
      <c r="I301" s="18"/>
      <c r="J301" s="11"/>
      <c r="K301" s="34" t="s">
        <v>364</v>
      </c>
      <c r="L301" s="11" t="s">
        <v>12</v>
      </c>
      <c r="M301" s="11">
        <v>25</v>
      </c>
      <c r="N301" s="8" t="str">
        <f t="shared" si="22"/>
        <v>0723</v>
      </c>
      <c r="O301" s="8" t="str">
        <f t="shared" si="20"/>
        <v>15</v>
      </c>
      <c r="P301" s="8" t="str">
        <f t="shared" si="23"/>
        <v>H26.7-250723-15</v>
      </c>
    </row>
    <row r="302" spans="1:16" s="7" customFormat="1" ht="31.5" x14ac:dyDescent="0.25">
      <c r="A302" s="20">
        <f t="shared" si="24"/>
        <v>294</v>
      </c>
      <c r="B302" s="20" t="str">
        <f t="shared" si="21"/>
        <v>H26.7-250723-16</v>
      </c>
      <c r="C302" s="41" t="s">
        <v>19</v>
      </c>
      <c r="D302" s="42" t="s">
        <v>20</v>
      </c>
      <c r="E302" s="31" t="s">
        <v>814</v>
      </c>
      <c r="F302" s="31" t="s">
        <v>81</v>
      </c>
      <c r="G302" s="43">
        <v>644</v>
      </c>
      <c r="H302" s="31">
        <v>1</v>
      </c>
      <c r="I302" s="18"/>
      <c r="J302" s="11"/>
      <c r="K302" s="34" t="s">
        <v>365</v>
      </c>
      <c r="L302" s="11" t="s">
        <v>12</v>
      </c>
      <c r="M302" s="11">
        <v>25</v>
      </c>
      <c r="N302" s="8" t="str">
        <f t="shared" si="22"/>
        <v>0723</v>
      </c>
      <c r="O302" s="8" t="str">
        <f t="shared" si="20"/>
        <v>16</v>
      </c>
      <c r="P302" s="8" t="str">
        <f t="shared" si="23"/>
        <v>H26.7-250723-16</v>
      </c>
    </row>
    <row r="303" spans="1:16" s="7" customFormat="1" ht="31.5" x14ac:dyDescent="0.25">
      <c r="A303" s="20">
        <f t="shared" si="24"/>
        <v>295</v>
      </c>
      <c r="B303" s="20" t="str">
        <f t="shared" si="21"/>
        <v>H26.7-250723-17</v>
      </c>
      <c r="C303" s="41" t="s">
        <v>19</v>
      </c>
      <c r="D303" s="42" t="s">
        <v>20</v>
      </c>
      <c r="E303" s="31" t="s">
        <v>74</v>
      </c>
      <c r="F303" s="31" t="s">
        <v>81</v>
      </c>
      <c r="G303" s="43">
        <v>1266</v>
      </c>
      <c r="H303" s="31">
        <v>1</v>
      </c>
      <c r="I303" s="18"/>
      <c r="J303" s="11"/>
      <c r="K303" s="34" t="s">
        <v>366</v>
      </c>
      <c r="L303" s="11" t="s">
        <v>12</v>
      </c>
      <c r="M303" s="11">
        <v>25</v>
      </c>
      <c r="N303" s="8" t="str">
        <f t="shared" si="22"/>
        <v>0723</v>
      </c>
      <c r="O303" s="8" t="str">
        <f t="shared" si="20"/>
        <v>17</v>
      </c>
      <c r="P303" s="8" t="str">
        <f t="shared" si="23"/>
        <v>H26.7-250723-17</v>
      </c>
    </row>
    <row r="304" spans="1:16" s="7" customFormat="1" ht="31.5" x14ac:dyDescent="0.25">
      <c r="A304" s="20">
        <f t="shared" si="24"/>
        <v>296</v>
      </c>
      <c r="B304" s="20" t="str">
        <f t="shared" si="21"/>
        <v>H26.7-250723-18</v>
      </c>
      <c r="C304" s="41" t="s">
        <v>19</v>
      </c>
      <c r="D304" s="42" t="s">
        <v>20</v>
      </c>
      <c r="E304" s="31" t="s">
        <v>109</v>
      </c>
      <c r="F304" s="31" t="s">
        <v>81</v>
      </c>
      <c r="G304" s="43">
        <v>2236</v>
      </c>
      <c r="H304" s="31">
        <v>1</v>
      </c>
      <c r="I304" s="18"/>
      <c r="J304" s="11"/>
      <c r="K304" s="34" t="s">
        <v>367</v>
      </c>
      <c r="L304" s="11" t="s">
        <v>12</v>
      </c>
      <c r="M304" s="11">
        <v>25</v>
      </c>
      <c r="N304" s="8" t="str">
        <f t="shared" si="22"/>
        <v>0723</v>
      </c>
      <c r="O304" s="8" t="str">
        <f t="shared" si="20"/>
        <v>18</v>
      </c>
      <c r="P304" s="8" t="str">
        <f t="shared" si="23"/>
        <v>H26.7-250723-18</v>
      </c>
    </row>
    <row r="305" spans="1:16" s="7" customFormat="1" ht="31.5" x14ac:dyDescent="0.25">
      <c r="A305" s="20">
        <f t="shared" si="24"/>
        <v>297</v>
      </c>
      <c r="B305" s="20" t="str">
        <f t="shared" si="21"/>
        <v>H26.7-250723-19</v>
      </c>
      <c r="C305" s="41" t="s">
        <v>19</v>
      </c>
      <c r="D305" s="42" t="s">
        <v>20</v>
      </c>
      <c r="E305" s="31" t="s">
        <v>158</v>
      </c>
      <c r="F305" s="31" t="s">
        <v>81</v>
      </c>
      <c r="G305" s="43">
        <v>2544</v>
      </c>
      <c r="H305" s="31">
        <v>1</v>
      </c>
      <c r="I305" s="18"/>
      <c r="J305" s="11"/>
      <c r="K305" s="34" t="s">
        <v>368</v>
      </c>
      <c r="L305" s="11" t="s">
        <v>12</v>
      </c>
      <c r="M305" s="11">
        <v>25</v>
      </c>
      <c r="N305" s="8" t="str">
        <f t="shared" si="22"/>
        <v>0723</v>
      </c>
      <c r="O305" s="8" t="str">
        <f t="shared" si="20"/>
        <v>19</v>
      </c>
      <c r="P305" s="8" t="str">
        <f t="shared" si="23"/>
        <v>H26.7-250723-19</v>
      </c>
    </row>
    <row r="306" spans="1:16" s="7" customFormat="1" ht="31.5" x14ac:dyDescent="0.25">
      <c r="A306" s="20">
        <f t="shared" si="24"/>
        <v>298</v>
      </c>
      <c r="B306" s="20" t="str">
        <f t="shared" si="21"/>
        <v>H26.7-250724-02</v>
      </c>
      <c r="C306" s="41" t="s">
        <v>29</v>
      </c>
      <c r="D306" s="42" t="s">
        <v>30</v>
      </c>
      <c r="E306" s="31" t="s">
        <v>170</v>
      </c>
      <c r="F306" s="31" t="s">
        <v>70</v>
      </c>
      <c r="G306" s="43" t="s">
        <v>860</v>
      </c>
      <c r="H306" s="31">
        <v>4</v>
      </c>
      <c r="I306" s="18"/>
      <c r="J306" s="11"/>
      <c r="K306" s="35" t="s">
        <v>369</v>
      </c>
      <c r="L306" s="11" t="s">
        <v>12</v>
      </c>
      <c r="M306" s="11">
        <v>25</v>
      </c>
      <c r="N306" s="8" t="str">
        <f t="shared" si="22"/>
        <v>0724</v>
      </c>
      <c r="O306" s="8" t="str">
        <f t="shared" si="20"/>
        <v>02</v>
      </c>
      <c r="P306" s="8" t="str">
        <f t="shared" si="23"/>
        <v>H26.7-250724-02</v>
      </c>
    </row>
    <row r="307" spans="1:16" s="7" customFormat="1" ht="31.5" x14ac:dyDescent="0.25">
      <c r="A307" s="20">
        <f t="shared" si="24"/>
        <v>299</v>
      </c>
      <c r="B307" s="20" t="str">
        <f t="shared" si="21"/>
        <v>H26.7-250724-03</v>
      </c>
      <c r="C307" s="41" t="s">
        <v>84</v>
      </c>
      <c r="D307" s="42" t="s">
        <v>647</v>
      </c>
      <c r="E307" s="31" t="s">
        <v>107</v>
      </c>
      <c r="F307" s="31" t="s">
        <v>81</v>
      </c>
      <c r="G307" s="43">
        <v>2040</v>
      </c>
      <c r="H307" s="31">
        <v>1</v>
      </c>
      <c r="I307" s="18"/>
      <c r="J307" s="11"/>
      <c r="K307" s="35" t="s">
        <v>370</v>
      </c>
      <c r="L307" s="11" t="s">
        <v>12</v>
      </c>
      <c r="M307" s="11">
        <v>25</v>
      </c>
      <c r="N307" s="8" t="str">
        <f t="shared" si="22"/>
        <v>0724</v>
      </c>
      <c r="O307" s="8" t="str">
        <f t="shared" si="20"/>
        <v>03</v>
      </c>
      <c r="P307" s="8" t="str">
        <f t="shared" si="23"/>
        <v>H26.7-250724-03</v>
      </c>
    </row>
    <row r="308" spans="1:16" s="7" customFormat="1" ht="31.5" x14ac:dyDescent="0.25">
      <c r="A308" s="20">
        <f t="shared" si="24"/>
        <v>300</v>
      </c>
      <c r="B308" s="20" t="str">
        <f t="shared" si="21"/>
        <v>H26.7-250724-05</v>
      </c>
      <c r="C308" s="41" t="s">
        <v>23</v>
      </c>
      <c r="D308" s="42" t="s">
        <v>24</v>
      </c>
      <c r="E308" s="31" t="s">
        <v>108</v>
      </c>
      <c r="F308" s="31" t="s">
        <v>145</v>
      </c>
      <c r="G308" s="43">
        <v>19596</v>
      </c>
      <c r="H308" s="31">
        <v>3</v>
      </c>
      <c r="I308" s="18"/>
      <c r="J308" s="11"/>
      <c r="K308" s="35" t="s">
        <v>371</v>
      </c>
      <c r="L308" s="11" t="s">
        <v>12</v>
      </c>
      <c r="M308" s="11">
        <v>25</v>
      </c>
      <c r="N308" s="8" t="str">
        <f t="shared" si="22"/>
        <v>0724</v>
      </c>
      <c r="O308" s="8" t="str">
        <f t="shared" si="20"/>
        <v>05</v>
      </c>
      <c r="P308" s="8" t="str">
        <f t="shared" si="23"/>
        <v>H26.7-250724-05</v>
      </c>
    </row>
    <row r="309" spans="1:16" s="7" customFormat="1" ht="31.5" x14ac:dyDescent="0.25">
      <c r="A309" s="20">
        <f t="shared" si="24"/>
        <v>301</v>
      </c>
      <c r="B309" s="20" t="str">
        <f t="shared" si="21"/>
        <v>H26.7-250724-06</v>
      </c>
      <c r="C309" s="41" t="s">
        <v>33</v>
      </c>
      <c r="D309" s="42" t="s">
        <v>34</v>
      </c>
      <c r="E309" s="31" t="s">
        <v>137</v>
      </c>
      <c r="F309" s="31" t="s">
        <v>68</v>
      </c>
      <c r="G309" s="43">
        <v>7815</v>
      </c>
      <c r="H309" s="31">
        <v>2</v>
      </c>
      <c r="I309" s="18"/>
      <c r="J309" s="11"/>
      <c r="K309" s="35" t="s">
        <v>372</v>
      </c>
      <c r="L309" s="11" t="s">
        <v>12</v>
      </c>
      <c r="M309" s="11">
        <v>25</v>
      </c>
      <c r="N309" s="8" t="str">
        <f t="shared" si="22"/>
        <v>0724</v>
      </c>
      <c r="O309" s="8" t="str">
        <f t="shared" si="20"/>
        <v>06</v>
      </c>
      <c r="P309" s="8" t="str">
        <f t="shared" si="23"/>
        <v>H26.7-250724-06</v>
      </c>
    </row>
    <row r="310" spans="1:16" s="7" customFormat="1" ht="31.5" x14ac:dyDescent="0.25">
      <c r="A310" s="20">
        <f t="shared" si="24"/>
        <v>302</v>
      </c>
      <c r="B310" s="20" t="str">
        <f t="shared" si="21"/>
        <v>H26.7-250724-01</v>
      </c>
      <c r="C310" s="41" t="s">
        <v>700</v>
      </c>
      <c r="D310" s="42" t="s">
        <v>701</v>
      </c>
      <c r="E310" s="31" t="s">
        <v>815</v>
      </c>
      <c r="F310" s="31" t="s">
        <v>67</v>
      </c>
      <c r="G310" s="43">
        <v>402</v>
      </c>
      <c r="H310" s="31">
        <v>1</v>
      </c>
      <c r="I310" s="18"/>
      <c r="J310" s="11"/>
      <c r="K310" s="35" t="s">
        <v>373</v>
      </c>
      <c r="L310" s="11" t="s">
        <v>12</v>
      </c>
      <c r="M310" s="11">
        <v>25</v>
      </c>
      <c r="N310" s="8" t="str">
        <f t="shared" si="22"/>
        <v>0724</v>
      </c>
      <c r="O310" s="8" t="str">
        <f t="shared" si="20"/>
        <v>01</v>
      </c>
      <c r="P310" s="8" t="str">
        <f t="shared" si="23"/>
        <v>H26.7-250724-01</v>
      </c>
    </row>
    <row r="311" spans="1:16" s="7" customFormat="1" ht="31.5" x14ac:dyDescent="0.25">
      <c r="A311" s="20">
        <f t="shared" si="24"/>
        <v>303</v>
      </c>
      <c r="B311" s="20" t="str">
        <f t="shared" si="21"/>
        <v>H26.7-250724-04</v>
      </c>
      <c r="C311" s="41" t="s">
        <v>111</v>
      </c>
      <c r="D311" s="42" t="s">
        <v>112</v>
      </c>
      <c r="E311" s="31" t="s">
        <v>115</v>
      </c>
      <c r="F311" s="31" t="s">
        <v>67</v>
      </c>
      <c r="G311" s="43">
        <v>150</v>
      </c>
      <c r="H311" s="31">
        <v>1</v>
      </c>
      <c r="I311" s="18"/>
      <c r="J311" s="11"/>
      <c r="K311" s="35" t="s">
        <v>374</v>
      </c>
      <c r="L311" s="11" t="s">
        <v>12</v>
      </c>
      <c r="M311" s="11">
        <v>25</v>
      </c>
      <c r="N311" s="8" t="str">
        <f t="shared" si="22"/>
        <v>0724</v>
      </c>
      <c r="O311" s="8" t="str">
        <f t="shared" si="20"/>
        <v>04</v>
      </c>
      <c r="P311" s="8" t="str">
        <f t="shared" si="23"/>
        <v>H26.7-250724-04</v>
      </c>
    </row>
    <row r="312" spans="1:16" s="7" customFormat="1" ht="31.5" x14ac:dyDescent="0.25">
      <c r="A312" s="20">
        <f t="shared" si="24"/>
        <v>304</v>
      </c>
      <c r="B312" s="20" t="str">
        <f t="shared" si="21"/>
        <v>H26.7-250723-12</v>
      </c>
      <c r="C312" s="41" t="s">
        <v>702</v>
      </c>
      <c r="D312" s="42" t="s">
        <v>703</v>
      </c>
      <c r="E312" s="31" t="s">
        <v>816</v>
      </c>
      <c r="F312" s="31" t="s">
        <v>67</v>
      </c>
      <c r="G312" s="43">
        <v>822</v>
      </c>
      <c r="H312" s="31">
        <v>4</v>
      </c>
      <c r="I312" s="18"/>
      <c r="J312" s="11"/>
      <c r="K312" s="35" t="s">
        <v>375</v>
      </c>
      <c r="L312" s="11" t="s">
        <v>12</v>
      </c>
      <c r="M312" s="11">
        <v>25</v>
      </c>
      <c r="N312" s="8" t="str">
        <f t="shared" si="22"/>
        <v>0723</v>
      </c>
      <c r="O312" s="8" t="str">
        <f t="shared" si="20"/>
        <v>12</v>
      </c>
      <c r="P312" s="8" t="str">
        <f t="shared" si="23"/>
        <v>H26.7-250723-12</v>
      </c>
    </row>
    <row r="313" spans="1:16" s="7" customFormat="1" ht="31.5" x14ac:dyDescent="0.25">
      <c r="A313" s="20">
        <f t="shared" si="24"/>
        <v>305</v>
      </c>
      <c r="B313" s="20" t="str">
        <f t="shared" si="21"/>
        <v>H26.7-250724-02</v>
      </c>
      <c r="C313" s="41" t="s">
        <v>29</v>
      </c>
      <c r="D313" s="42" t="s">
        <v>30</v>
      </c>
      <c r="E313" s="31" t="s">
        <v>170</v>
      </c>
      <c r="F313" s="31" t="s">
        <v>70</v>
      </c>
      <c r="G313" s="43" t="s">
        <v>860</v>
      </c>
      <c r="H313" s="31">
        <v>4</v>
      </c>
      <c r="I313" s="18"/>
      <c r="J313" s="11"/>
      <c r="K313" s="36" t="s">
        <v>369</v>
      </c>
      <c r="L313" s="11" t="s">
        <v>12</v>
      </c>
      <c r="M313" s="11">
        <v>25</v>
      </c>
      <c r="N313" s="8" t="str">
        <f t="shared" si="22"/>
        <v>0724</v>
      </c>
      <c r="O313" s="8" t="str">
        <f t="shared" si="20"/>
        <v>02</v>
      </c>
      <c r="P313" s="8" t="str">
        <f t="shared" si="23"/>
        <v>H26.7-250724-02</v>
      </c>
    </row>
    <row r="314" spans="1:16" s="7" customFormat="1" ht="31.5" x14ac:dyDescent="0.25">
      <c r="A314" s="20">
        <f t="shared" si="24"/>
        <v>306</v>
      </c>
      <c r="B314" s="20" t="str">
        <f t="shared" si="21"/>
        <v>H26.7-250724-10</v>
      </c>
      <c r="C314" s="41" t="s">
        <v>19</v>
      </c>
      <c r="D314" s="42" t="s">
        <v>658</v>
      </c>
      <c r="E314" s="31" t="s">
        <v>115</v>
      </c>
      <c r="F314" s="31" t="s">
        <v>81</v>
      </c>
      <c r="G314" s="43">
        <v>6662</v>
      </c>
      <c r="H314" s="31">
        <v>1</v>
      </c>
      <c r="I314" s="18"/>
      <c r="J314" s="11"/>
      <c r="K314" s="35" t="s">
        <v>376</v>
      </c>
      <c r="L314" s="11" t="s">
        <v>12</v>
      </c>
      <c r="M314" s="11">
        <v>25</v>
      </c>
      <c r="N314" s="8" t="str">
        <f t="shared" si="22"/>
        <v>0724</v>
      </c>
      <c r="O314" s="8" t="str">
        <f t="shared" si="20"/>
        <v>10</v>
      </c>
      <c r="P314" s="8" t="str">
        <f t="shared" si="23"/>
        <v>H26.7-250724-10</v>
      </c>
    </row>
    <row r="315" spans="1:16" s="7" customFormat="1" ht="31.5" x14ac:dyDescent="0.25">
      <c r="A315" s="20">
        <f t="shared" si="24"/>
        <v>307</v>
      </c>
      <c r="B315" s="20" t="str">
        <f t="shared" si="21"/>
        <v>H26.7-250724-11</v>
      </c>
      <c r="C315" s="41" t="s">
        <v>19</v>
      </c>
      <c r="D315" s="42" t="s">
        <v>658</v>
      </c>
      <c r="E315" s="31" t="s">
        <v>817</v>
      </c>
      <c r="F315" s="31" t="s">
        <v>81</v>
      </c>
      <c r="G315" s="43">
        <v>2754</v>
      </c>
      <c r="H315" s="31">
        <v>1</v>
      </c>
      <c r="I315" s="18"/>
      <c r="J315" s="11"/>
      <c r="K315" s="35" t="s">
        <v>377</v>
      </c>
      <c r="L315" s="11" t="s">
        <v>12</v>
      </c>
      <c r="M315" s="11">
        <v>25</v>
      </c>
      <c r="N315" s="8" t="str">
        <f t="shared" si="22"/>
        <v>0724</v>
      </c>
      <c r="O315" s="8" t="str">
        <f t="shared" si="20"/>
        <v>11</v>
      </c>
      <c r="P315" s="8" t="str">
        <f t="shared" si="23"/>
        <v>H26.7-250724-11</v>
      </c>
    </row>
    <row r="316" spans="1:16" s="7" customFormat="1" ht="31.5" x14ac:dyDescent="0.25">
      <c r="A316" s="20">
        <f t="shared" si="24"/>
        <v>308</v>
      </c>
      <c r="B316" s="20" t="str">
        <f t="shared" si="21"/>
        <v>H26.7-250724-12</v>
      </c>
      <c r="C316" s="41" t="s">
        <v>19</v>
      </c>
      <c r="D316" s="42" t="s">
        <v>658</v>
      </c>
      <c r="E316" s="31" t="s">
        <v>115</v>
      </c>
      <c r="F316" s="31" t="s">
        <v>81</v>
      </c>
      <c r="G316" s="43">
        <v>3272</v>
      </c>
      <c r="H316" s="31">
        <v>1</v>
      </c>
      <c r="I316" s="18"/>
      <c r="J316" s="11"/>
      <c r="K316" s="35" t="s">
        <v>378</v>
      </c>
      <c r="L316" s="11" t="s">
        <v>12</v>
      </c>
      <c r="M316" s="11">
        <v>25</v>
      </c>
      <c r="N316" s="8" t="str">
        <f t="shared" si="22"/>
        <v>0724</v>
      </c>
      <c r="O316" s="8" t="str">
        <f t="shared" si="20"/>
        <v>12</v>
      </c>
      <c r="P316" s="8" t="str">
        <f t="shared" si="23"/>
        <v>H26.7-250724-12</v>
      </c>
    </row>
    <row r="317" spans="1:16" s="7" customFormat="1" ht="31.5" x14ac:dyDescent="0.25">
      <c r="A317" s="20">
        <f t="shared" si="24"/>
        <v>309</v>
      </c>
      <c r="B317" s="20" t="str">
        <f t="shared" si="21"/>
        <v>H26.7-250724-13</v>
      </c>
      <c r="C317" s="41" t="s">
        <v>19</v>
      </c>
      <c r="D317" s="42" t="s">
        <v>658</v>
      </c>
      <c r="E317" s="31" t="s">
        <v>115</v>
      </c>
      <c r="F317" s="31" t="s">
        <v>81</v>
      </c>
      <c r="G317" s="43">
        <v>3154</v>
      </c>
      <c r="H317" s="31">
        <v>1</v>
      </c>
      <c r="I317" s="18"/>
      <c r="J317" s="11"/>
      <c r="K317" s="34" t="s">
        <v>379</v>
      </c>
      <c r="L317" s="11" t="s">
        <v>12</v>
      </c>
      <c r="M317" s="11">
        <v>25</v>
      </c>
      <c r="N317" s="8" t="str">
        <f t="shared" si="22"/>
        <v>0724</v>
      </c>
      <c r="O317" s="8" t="str">
        <f t="shared" si="20"/>
        <v>13</v>
      </c>
      <c r="P317" s="8" t="str">
        <f t="shared" si="23"/>
        <v>H26.7-250724-13</v>
      </c>
    </row>
    <row r="318" spans="1:16" s="7" customFormat="1" ht="31.5" x14ac:dyDescent="0.25">
      <c r="A318" s="20">
        <f t="shared" si="24"/>
        <v>310</v>
      </c>
      <c r="B318" s="20" t="str">
        <f t="shared" si="21"/>
        <v>H26.7-25724.-14</v>
      </c>
      <c r="C318" s="41" t="s">
        <v>19</v>
      </c>
      <c r="D318" s="42" t="s">
        <v>658</v>
      </c>
      <c r="E318" s="31" t="s">
        <v>817</v>
      </c>
      <c r="F318" s="31" t="s">
        <v>81</v>
      </c>
      <c r="G318" s="43">
        <v>1908</v>
      </c>
      <c r="H318" s="31">
        <v>1</v>
      </c>
      <c r="I318" s="18"/>
      <c r="J318" s="11"/>
      <c r="K318" s="34" t="s">
        <v>380</v>
      </c>
      <c r="L318" s="11" t="s">
        <v>12</v>
      </c>
      <c r="M318" s="11">
        <v>25</v>
      </c>
      <c r="N318" s="8" t="str">
        <f t="shared" si="22"/>
        <v>724.</v>
      </c>
      <c r="O318" s="8" t="str">
        <f t="shared" si="20"/>
        <v>14</v>
      </c>
      <c r="P318" s="8" t="str">
        <f t="shared" si="23"/>
        <v>H26.7-25724.-14</v>
      </c>
    </row>
    <row r="319" spans="1:16" s="7" customFormat="1" ht="31.5" x14ac:dyDescent="0.25">
      <c r="A319" s="20">
        <f t="shared" si="24"/>
        <v>311</v>
      </c>
      <c r="B319" s="20" t="str">
        <f t="shared" si="21"/>
        <v>H26.7-250724-15</v>
      </c>
      <c r="C319" s="41" t="s">
        <v>19</v>
      </c>
      <c r="D319" s="42" t="s">
        <v>658</v>
      </c>
      <c r="E319" s="31" t="s">
        <v>817</v>
      </c>
      <c r="F319" s="31" t="s">
        <v>81</v>
      </c>
      <c r="G319" s="43">
        <v>2500</v>
      </c>
      <c r="H319" s="31">
        <v>2</v>
      </c>
      <c r="I319" s="18"/>
      <c r="J319" s="11"/>
      <c r="K319" s="34" t="s">
        <v>381</v>
      </c>
      <c r="L319" s="11" t="s">
        <v>12</v>
      </c>
      <c r="M319" s="11">
        <v>25</v>
      </c>
      <c r="N319" s="8" t="str">
        <f t="shared" si="22"/>
        <v>0724</v>
      </c>
      <c r="O319" s="8" t="str">
        <f t="shared" si="20"/>
        <v>15</v>
      </c>
      <c r="P319" s="8" t="str">
        <f t="shared" si="23"/>
        <v>H26.7-250724-15</v>
      </c>
    </row>
    <row r="320" spans="1:16" s="7" customFormat="1" ht="18.75" x14ac:dyDescent="0.25">
      <c r="A320" s="20">
        <f t="shared" si="24"/>
        <v>312</v>
      </c>
      <c r="B320" s="20" t="str">
        <f t="shared" si="21"/>
        <v>H26.7-250725-01</v>
      </c>
      <c r="C320" s="41" t="s">
        <v>27</v>
      </c>
      <c r="D320" s="42" t="s">
        <v>643</v>
      </c>
      <c r="E320" s="31" t="s">
        <v>54</v>
      </c>
      <c r="F320" s="31" t="s">
        <v>71</v>
      </c>
      <c r="G320" s="43">
        <v>2288</v>
      </c>
      <c r="H320" s="31">
        <v>2</v>
      </c>
      <c r="I320" s="18"/>
      <c r="J320" s="11"/>
      <c r="K320" s="35" t="s">
        <v>382</v>
      </c>
      <c r="L320" s="11" t="s">
        <v>12</v>
      </c>
      <c r="M320" s="11">
        <v>25</v>
      </c>
      <c r="N320" s="8" t="str">
        <f t="shared" si="22"/>
        <v>0725</v>
      </c>
      <c r="O320" s="8" t="str">
        <f t="shared" si="20"/>
        <v>01</v>
      </c>
      <c r="P320" s="8" t="str">
        <f t="shared" si="23"/>
        <v>H26.7-250725-01</v>
      </c>
    </row>
    <row r="321" spans="1:16" s="7" customFormat="1" ht="31.5" x14ac:dyDescent="0.25">
      <c r="A321" s="20">
        <f t="shared" si="24"/>
        <v>313</v>
      </c>
      <c r="B321" s="20" t="str">
        <f t="shared" si="21"/>
        <v>H26.7-250724-16</v>
      </c>
      <c r="C321" s="41" t="s">
        <v>21</v>
      </c>
      <c r="D321" s="42" t="s">
        <v>22</v>
      </c>
      <c r="E321" s="31" t="s">
        <v>57</v>
      </c>
      <c r="F321" s="31" t="s">
        <v>68</v>
      </c>
      <c r="G321" s="43">
        <v>4633</v>
      </c>
      <c r="H321" s="31">
        <v>3</v>
      </c>
      <c r="I321" s="18"/>
      <c r="J321" s="11"/>
      <c r="K321" s="31" t="s">
        <v>383</v>
      </c>
      <c r="L321" s="11" t="s">
        <v>12</v>
      </c>
      <c r="M321" s="11">
        <v>25</v>
      </c>
      <c r="N321" s="8" t="str">
        <f t="shared" si="22"/>
        <v>0724</v>
      </c>
      <c r="O321" s="8" t="str">
        <f t="shared" si="20"/>
        <v>16</v>
      </c>
      <c r="P321" s="8" t="str">
        <f t="shared" si="23"/>
        <v>H26.7-250724-16</v>
      </c>
    </row>
    <row r="322" spans="1:16" s="7" customFormat="1" ht="31.5" x14ac:dyDescent="0.25">
      <c r="A322" s="20">
        <f t="shared" si="24"/>
        <v>314</v>
      </c>
      <c r="B322" s="20" t="str">
        <f t="shared" si="21"/>
        <v>H26.7-250724-17</v>
      </c>
      <c r="C322" s="41" t="s">
        <v>21</v>
      </c>
      <c r="D322" s="42" t="s">
        <v>22</v>
      </c>
      <c r="E322" s="31" t="s">
        <v>57</v>
      </c>
      <c r="F322" s="31" t="s">
        <v>68</v>
      </c>
      <c r="G322" s="43">
        <v>349</v>
      </c>
      <c r="H322" s="31">
        <v>1</v>
      </c>
      <c r="I322" s="18"/>
      <c r="J322" s="11"/>
      <c r="K322" s="31" t="s">
        <v>384</v>
      </c>
      <c r="L322" s="11" t="s">
        <v>12</v>
      </c>
      <c r="M322" s="11">
        <v>25</v>
      </c>
      <c r="N322" s="8" t="str">
        <f t="shared" si="22"/>
        <v>0724</v>
      </c>
      <c r="O322" s="8" t="str">
        <f t="shared" si="20"/>
        <v>17</v>
      </c>
      <c r="P322" s="8" t="str">
        <f t="shared" si="23"/>
        <v>H26.7-250724-17</v>
      </c>
    </row>
    <row r="323" spans="1:16" s="7" customFormat="1" ht="31.5" x14ac:dyDescent="0.25">
      <c r="A323" s="20">
        <f t="shared" si="24"/>
        <v>315</v>
      </c>
      <c r="B323" s="20" t="str">
        <f t="shared" si="21"/>
        <v>H26.7-250725-21</v>
      </c>
      <c r="C323" s="41" t="s">
        <v>704</v>
      </c>
      <c r="D323" s="42" t="s">
        <v>705</v>
      </c>
      <c r="E323" s="31" t="s">
        <v>818</v>
      </c>
      <c r="F323" s="31" t="s">
        <v>67</v>
      </c>
      <c r="G323" s="43">
        <v>37</v>
      </c>
      <c r="H323" s="31">
        <v>1</v>
      </c>
      <c r="I323" s="18"/>
      <c r="J323" s="11"/>
      <c r="K323" s="31" t="s">
        <v>385</v>
      </c>
      <c r="L323" s="11" t="s">
        <v>12</v>
      </c>
      <c r="M323" s="11">
        <v>25</v>
      </c>
      <c r="N323" s="8" t="str">
        <f t="shared" si="22"/>
        <v>0725</v>
      </c>
      <c r="O323" s="8" t="str">
        <f t="shared" si="20"/>
        <v>21</v>
      </c>
      <c r="P323" s="8" t="str">
        <f t="shared" si="23"/>
        <v>H26.7-250725-21</v>
      </c>
    </row>
    <row r="324" spans="1:16" s="7" customFormat="1" ht="31.5" x14ac:dyDescent="0.25">
      <c r="A324" s="20">
        <f t="shared" si="24"/>
        <v>316</v>
      </c>
      <c r="B324" s="20" t="str">
        <f t="shared" si="21"/>
        <v>H26.7-250725-27</v>
      </c>
      <c r="C324" s="41" t="s">
        <v>43</v>
      </c>
      <c r="D324" s="42" t="s">
        <v>44</v>
      </c>
      <c r="E324" s="31" t="s">
        <v>60</v>
      </c>
      <c r="F324" s="31" t="s">
        <v>110</v>
      </c>
      <c r="G324" s="43">
        <v>154278</v>
      </c>
      <c r="H324" s="31">
        <v>1</v>
      </c>
      <c r="I324" s="18"/>
      <c r="J324" s="11"/>
      <c r="K324" s="31" t="s">
        <v>386</v>
      </c>
      <c r="L324" s="11" t="s">
        <v>12</v>
      </c>
      <c r="M324" s="11">
        <v>25</v>
      </c>
      <c r="N324" s="8" t="str">
        <f t="shared" si="22"/>
        <v>0725</v>
      </c>
      <c r="O324" s="8" t="str">
        <f t="shared" si="20"/>
        <v>27</v>
      </c>
      <c r="P324" s="8" t="str">
        <f t="shared" si="23"/>
        <v>H26.7-250725-27</v>
      </c>
    </row>
    <row r="325" spans="1:16" s="7" customFormat="1" ht="31.5" x14ac:dyDescent="0.25">
      <c r="A325" s="20">
        <f t="shared" si="24"/>
        <v>317</v>
      </c>
      <c r="B325" s="20" t="str">
        <f t="shared" si="21"/>
        <v>H26.7-250725-28</v>
      </c>
      <c r="C325" s="41" t="s">
        <v>43</v>
      </c>
      <c r="D325" s="42" t="s">
        <v>44</v>
      </c>
      <c r="E325" s="31" t="s">
        <v>60</v>
      </c>
      <c r="F325" s="31" t="s">
        <v>110</v>
      </c>
      <c r="G325" s="43" t="s">
        <v>859</v>
      </c>
      <c r="H325" s="31">
        <v>1</v>
      </c>
      <c r="I325" s="18"/>
      <c r="J325" s="11"/>
      <c r="K325" s="31" t="s">
        <v>387</v>
      </c>
      <c r="L325" s="11" t="s">
        <v>12</v>
      </c>
      <c r="M325" s="11">
        <v>25</v>
      </c>
      <c r="N325" s="8" t="str">
        <f t="shared" si="22"/>
        <v>0725</v>
      </c>
      <c r="O325" s="8" t="str">
        <f t="shared" si="20"/>
        <v>28</v>
      </c>
      <c r="P325" s="8" t="str">
        <f t="shared" si="23"/>
        <v>H26.7-250725-28</v>
      </c>
    </row>
    <row r="326" spans="1:16" s="7" customFormat="1" ht="31.5" x14ac:dyDescent="0.25">
      <c r="A326" s="20">
        <f t="shared" si="24"/>
        <v>318</v>
      </c>
      <c r="B326" s="20" t="str">
        <f t="shared" si="21"/>
        <v>H26.7-250725-16</v>
      </c>
      <c r="C326" s="41" t="s">
        <v>706</v>
      </c>
      <c r="D326" s="42" t="s">
        <v>707</v>
      </c>
      <c r="E326" s="31" t="s">
        <v>80</v>
      </c>
      <c r="F326" s="31" t="s">
        <v>67</v>
      </c>
      <c r="G326" s="43">
        <v>9060</v>
      </c>
      <c r="H326" s="31">
        <v>4</v>
      </c>
      <c r="I326" s="18"/>
      <c r="J326" s="11"/>
      <c r="K326" s="31" t="s">
        <v>388</v>
      </c>
      <c r="L326" s="11" t="s">
        <v>12</v>
      </c>
      <c r="M326" s="11">
        <v>25</v>
      </c>
      <c r="N326" s="8" t="str">
        <f t="shared" si="22"/>
        <v>0725</v>
      </c>
      <c r="O326" s="8" t="str">
        <f t="shared" si="20"/>
        <v>16</v>
      </c>
      <c r="P326" s="8" t="str">
        <f t="shared" si="23"/>
        <v>H26.7-250725-16</v>
      </c>
    </row>
    <row r="327" spans="1:16" s="7" customFormat="1" ht="31.5" x14ac:dyDescent="0.25">
      <c r="A327" s="20">
        <f t="shared" si="24"/>
        <v>319</v>
      </c>
      <c r="B327" s="20" t="str">
        <f t="shared" si="21"/>
        <v>H26.7-250725-02</v>
      </c>
      <c r="C327" s="41" t="s">
        <v>147</v>
      </c>
      <c r="D327" s="42" t="s">
        <v>148</v>
      </c>
      <c r="E327" s="31" t="s">
        <v>819</v>
      </c>
      <c r="F327" s="31" t="s">
        <v>67</v>
      </c>
      <c r="G327" s="43">
        <v>8</v>
      </c>
      <c r="H327" s="31">
        <v>8</v>
      </c>
      <c r="I327" s="18"/>
      <c r="J327" s="11"/>
      <c r="K327" s="32" t="s">
        <v>389</v>
      </c>
      <c r="L327" s="11" t="s">
        <v>12</v>
      </c>
      <c r="M327" s="11">
        <v>25</v>
      </c>
      <c r="N327" s="8" t="str">
        <f t="shared" si="22"/>
        <v>0725</v>
      </c>
      <c r="O327" s="8" t="str">
        <f t="shared" si="20"/>
        <v>02</v>
      </c>
      <c r="P327" s="8" t="str">
        <f t="shared" si="23"/>
        <v>H26.7-250725-02</v>
      </c>
    </row>
    <row r="328" spans="1:16" s="7" customFormat="1" ht="31.5" x14ac:dyDescent="0.25">
      <c r="A328" s="20">
        <f t="shared" si="24"/>
        <v>320</v>
      </c>
      <c r="B328" s="20" t="str">
        <f t="shared" si="21"/>
        <v>H26.7-250727-02</v>
      </c>
      <c r="C328" s="41" t="s">
        <v>19</v>
      </c>
      <c r="D328" s="42" t="s">
        <v>20</v>
      </c>
      <c r="E328" s="31" t="s">
        <v>115</v>
      </c>
      <c r="F328" s="31" t="s">
        <v>81</v>
      </c>
      <c r="G328" s="43">
        <v>1650</v>
      </c>
      <c r="H328" s="31">
        <v>1</v>
      </c>
      <c r="I328" s="18"/>
      <c r="J328" s="11"/>
      <c r="K328" s="30" t="s">
        <v>390</v>
      </c>
      <c r="L328" s="11" t="s">
        <v>12</v>
      </c>
      <c r="M328" s="11">
        <v>25</v>
      </c>
      <c r="N328" s="8" t="str">
        <f t="shared" si="22"/>
        <v>0727</v>
      </c>
      <c r="O328" s="8" t="str">
        <f t="shared" si="20"/>
        <v>02</v>
      </c>
      <c r="P328" s="8" t="str">
        <f t="shared" si="23"/>
        <v>H26.7-250727-02</v>
      </c>
    </row>
    <row r="329" spans="1:16" s="7" customFormat="1" ht="31.5" x14ac:dyDescent="0.25">
      <c r="A329" s="20">
        <f t="shared" si="24"/>
        <v>321</v>
      </c>
      <c r="B329" s="20" t="str">
        <f t="shared" si="21"/>
        <v>H26.7-250727-03</v>
      </c>
      <c r="C329" s="41" t="s">
        <v>19</v>
      </c>
      <c r="D329" s="42" t="s">
        <v>20</v>
      </c>
      <c r="E329" s="31" t="s">
        <v>115</v>
      </c>
      <c r="F329" s="31" t="s">
        <v>81</v>
      </c>
      <c r="G329" s="43">
        <v>3300</v>
      </c>
      <c r="H329" s="31">
        <v>1</v>
      </c>
      <c r="I329" s="18"/>
      <c r="J329" s="11"/>
      <c r="K329" s="31" t="s">
        <v>391</v>
      </c>
      <c r="L329" s="11" t="s">
        <v>12</v>
      </c>
      <c r="M329" s="11">
        <v>25</v>
      </c>
      <c r="N329" s="8" t="str">
        <f t="shared" si="22"/>
        <v>0727</v>
      </c>
      <c r="O329" s="8" t="str">
        <f t="shared" ref="O329:O392" si="25">+RIGHT(K329,2)</f>
        <v>03</v>
      </c>
      <c r="P329" s="8" t="str">
        <f t="shared" si="23"/>
        <v>H26.7-250727-03</v>
      </c>
    </row>
    <row r="330" spans="1:16" s="7" customFormat="1" ht="31.5" x14ac:dyDescent="0.25">
      <c r="A330" s="20">
        <f t="shared" si="24"/>
        <v>322</v>
      </c>
      <c r="B330" s="20" t="str">
        <f t="shared" ref="B330:B393" si="26">+P330</f>
        <v>H26.7-250727-04</v>
      </c>
      <c r="C330" s="41" t="s">
        <v>19</v>
      </c>
      <c r="D330" s="42" t="s">
        <v>20</v>
      </c>
      <c r="E330" s="31" t="s">
        <v>115</v>
      </c>
      <c r="F330" s="31" t="s">
        <v>81</v>
      </c>
      <c r="G330" s="43">
        <v>3300</v>
      </c>
      <c r="H330" s="31">
        <v>1</v>
      </c>
      <c r="I330" s="18"/>
      <c r="J330" s="11"/>
      <c r="K330" s="31" t="s">
        <v>392</v>
      </c>
      <c r="L330" s="11" t="s">
        <v>12</v>
      </c>
      <c r="M330" s="11">
        <v>25</v>
      </c>
      <c r="N330" s="8" t="str">
        <f t="shared" ref="N330:N393" si="27">+LEFT(K330,4)</f>
        <v>0727</v>
      </c>
      <c r="O330" s="8" t="str">
        <f t="shared" si="25"/>
        <v>04</v>
      </c>
      <c r="P330" s="8" t="str">
        <f t="shared" ref="P330:P393" si="28">+$L$9&amp;$M$9&amp;N330&amp;"-"&amp;O330</f>
        <v>H26.7-250727-04</v>
      </c>
    </row>
    <row r="331" spans="1:16" s="7" customFormat="1" ht="31.5" x14ac:dyDescent="0.25">
      <c r="A331" s="20">
        <f t="shared" ref="A331:A394" si="29">+A330+1</f>
        <v>323</v>
      </c>
      <c r="B331" s="20" t="str">
        <f t="shared" si="26"/>
        <v>H26.7-250727-05</v>
      </c>
      <c r="C331" s="41" t="s">
        <v>19</v>
      </c>
      <c r="D331" s="42" t="s">
        <v>20</v>
      </c>
      <c r="E331" s="31" t="s">
        <v>115</v>
      </c>
      <c r="F331" s="31" t="s">
        <v>81</v>
      </c>
      <c r="G331" s="43">
        <v>3332</v>
      </c>
      <c r="H331" s="31">
        <v>1</v>
      </c>
      <c r="I331" s="18"/>
      <c r="J331" s="11"/>
      <c r="K331" s="31" t="s">
        <v>393</v>
      </c>
      <c r="L331" s="11" t="s">
        <v>12</v>
      </c>
      <c r="M331" s="11">
        <v>25</v>
      </c>
      <c r="N331" s="8" t="str">
        <f t="shared" si="27"/>
        <v>0727</v>
      </c>
      <c r="O331" s="8" t="str">
        <f t="shared" si="25"/>
        <v>05</v>
      </c>
      <c r="P331" s="8" t="str">
        <f t="shared" si="28"/>
        <v>H26.7-250727-05</v>
      </c>
    </row>
    <row r="332" spans="1:16" s="7" customFormat="1" ht="31.5" x14ac:dyDescent="0.25">
      <c r="A332" s="20">
        <f t="shared" si="29"/>
        <v>324</v>
      </c>
      <c r="B332" s="20" t="str">
        <f t="shared" si="26"/>
        <v>H26.7-250727-06</v>
      </c>
      <c r="C332" s="41" t="s">
        <v>19</v>
      </c>
      <c r="D332" s="42" t="s">
        <v>20</v>
      </c>
      <c r="E332" s="31" t="s">
        <v>115</v>
      </c>
      <c r="F332" s="31" t="s">
        <v>81</v>
      </c>
      <c r="G332" s="43">
        <v>2948</v>
      </c>
      <c r="H332" s="31">
        <v>1</v>
      </c>
      <c r="I332" s="18"/>
      <c r="J332" s="11"/>
      <c r="K332" s="31" t="s">
        <v>394</v>
      </c>
      <c r="L332" s="11" t="s">
        <v>12</v>
      </c>
      <c r="M332" s="11">
        <v>25</v>
      </c>
      <c r="N332" s="8" t="str">
        <f t="shared" si="27"/>
        <v>0727</v>
      </c>
      <c r="O332" s="8" t="str">
        <f t="shared" si="25"/>
        <v>06</v>
      </c>
      <c r="P332" s="8" t="str">
        <f t="shared" si="28"/>
        <v>H26.7-250727-06</v>
      </c>
    </row>
    <row r="333" spans="1:16" s="7" customFormat="1" ht="31.5" x14ac:dyDescent="0.25">
      <c r="A333" s="20">
        <f t="shared" si="29"/>
        <v>325</v>
      </c>
      <c r="B333" s="20" t="str">
        <f t="shared" si="26"/>
        <v>H26.7-250727-07</v>
      </c>
      <c r="C333" s="41" t="s">
        <v>19</v>
      </c>
      <c r="D333" s="42" t="s">
        <v>20</v>
      </c>
      <c r="E333" s="31" t="s">
        <v>115</v>
      </c>
      <c r="F333" s="31" t="s">
        <v>81</v>
      </c>
      <c r="G333" s="43">
        <v>1650</v>
      </c>
      <c r="H333" s="31">
        <v>1</v>
      </c>
      <c r="I333" s="18"/>
      <c r="J333" s="11"/>
      <c r="K333" s="31" t="s">
        <v>395</v>
      </c>
      <c r="L333" s="11" t="s">
        <v>12</v>
      </c>
      <c r="M333" s="11">
        <v>25</v>
      </c>
      <c r="N333" s="8" t="str">
        <f t="shared" si="27"/>
        <v>0727</v>
      </c>
      <c r="O333" s="8" t="str">
        <f t="shared" si="25"/>
        <v>07</v>
      </c>
      <c r="P333" s="8" t="str">
        <f t="shared" si="28"/>
        <v>H26.7-250727-07</v>
      </c>
    </row>
    <row r="334" spans="1:16" s="7" customFormat="1" ht="31.5" x14ac:dyDescent="0.25">
      <c r="A334" s="20">
        <f t="shared" si="29"/>
        <v>326</v>
      </c>
      <c r="B334" s="20" t="str">
        <f t="shared" si="26"/>
        <v>H26.7-250727-08</v>
      </c>
      <c r="C334" s="41" t="s">
        <v>19</v>
      </c>
      <c r="D334" s="42" t="s">
        <v>20</v>
      </c>
      <c r="E334" s="31" t="s">
        <v>115</v>
      </c>
      <c r="F334" s="31" t="s">
        <v>81</v>
      </c>
      <c r="G334" s="43">
        <v>2655</v>
      </c>
      <c r="H334" s="31">
        <v>1</v>
      </c>
      <c r="I334" s="18"/>
      <c r="J334" s="11"/>
      <c r="K334" s="31" t="s">
        <v>396</v>
      </c>
      <c r="L334" s="11" t="s">
        <v>12</v>
      </c>
      <c r="M334" s="11">
        <v>25</v>
      </c>
      <c r="N334" s="8" t="str">
        <f t="shared" si="27"/>
        <v>0727</v>
      </c>
      <c r="O334" s="8" t="str">
        <f t="shared" si="25"/>
        <v>08</v>
      </c>
      <c r="P334" s="8" t="str">
        <f t="shared" si="28"/>
        <v>H26.7-250727-08</v>
      </c>
    </row>
    <row r="335" spans="1:16" s="7" customFormat="1" ht="31.5" x14ac:dyDescent="0.25">
      <c r="A335" s="20">
        <f t="shared" si="29"/>
        <v>327</v>
      </c>
      <c r="B335" s="20" t="str">
        <f t="shared" si="26"/>
        <v>H26.7-250727-09</v>
      </c>
      <c r="C335" s="41" t="s">
        <v>19</v>
      </c>
      <c r="D335" s="42" t="s">
        <v>20</v>
      </c>
      <c r="E335" s="31" t="s">
        <v>800</v>
      </c>
      <c r="F335" s="31" t="s">
        <v>81</v>
      </c>
      <c r="G335" s="43">
        <v>493</v>
      </c>
      <c r="H335" s="31">
        <v>3</v>
      </c>
      <c r="I335" s="18"/>
      <c r="J335" s="11"/>
      <c r="K335" s="31" t="s">
        <v>397</v>
      </c>
      <c r="L335" s="11" t="s">
        <v>12</v>
      </c>
      <c r="M335" s="11">
        <v>25</v>
      </c>
      <c r="N335" s="8" t="str">
        <f t="shared" si="27"/>
        <v>0727</v>
      </c>
      <c r="O335" s="8" t="str">
        <f t="shared" si="25"/>
        <v>09</v>
      </c>
      <c r="P335" s="8" t="str">
        <f t="shared" si="28"/>
        <v>H26.7-250727-09</v>
      </c>
    </row>
    <row r="336" spans="1:16" s="7" customFormat="1" ht="31.5" x14ac:dyDescent="0.25">
      <c r="A336" s="20">
        <f t="shared" si="29"/>
        <v>328</v>
      </c>
      <c r="B336" s="20" t="str">
        <f t="shared" si="26"/>
        <v>H26.7-250727-10</v>
      </c>
      <c r="C336" s="41" t="s">
        <v>19</v>
      </c>
      <c r="D336" s="42" t="s">
        <v>20</v>
      </c>
      <c r="E336" s="31" t="s">
        <v>820</v>
      </c>
      <c r="F336" s="31" t="s">
        <v>81</v>
      </c>
      <c r="G336" s="43">
        <v>1920</v>
      </c>
      <c r="H336" s="31">
        <v>1</v>
      </c>
      <c r="I336" s="18"/>
      <c r="J336" s="11"/>
      <c r="K336" s="31" t="s">
        <v>398</v>
      </c>
      <c r="L336" s="11" t="s">
        <v>12</v>
      </c>
      <c r="M336" s="11">
        <v>25</v>
      </c>
      <c r="N336" s="8" t="str">
        <f t="shared" si="27"/>
        <v>0727</v>
      </c>
      <c r="O336" s="8" t="str">
        <f t="shared" si="25"/>
        <v>10</v>
      </c>
      <c r="P336" s="8" t="str">
        <f t="shared" si="28"/>
        <v>H26.7-250727-10</v>
      </c>
    </row>
    <row r="337" spans="1:16" s="7" customFormat="1" ht="31.5" x14ac:dyDescent="0.25">
      <c r="A337" s="20">
        <f t="shared" si="29"/>
        <v>329</v>
      </c>
      <c r="B337" s="20" t="str">
        <f t="shared" si="26"/>
        <v>H26.7-250727-11</v>
      </c>
      <c r="C337" s="41" t="s">
        <v>19</v>
      </c>
      <c r="D337" s="42" t="s">
        <v>20</v>
      </c>
      <c r="E337" s="31" t="s">
        <v>820</v>
      </c>
      <c r="F337" s="31" t="s">
        <v>81</v>
      </c>
      <c r="G337" s="43">
        <v>2160</v>
      </c>
      <c r="H337" s="31">
        <v>1</v>
      </c>
      <c r="I337" s="18"/>
      <c r="J337" s="11"/>
      <c r="K337" s="31" t="s">
        <v>399</v>
      </c>
      <c r="L337" s="11" t="s">
        <v>12</v>
      </c>
      <c r="M337" s="11">
        <v>25</v>
      </c>
      <c r="N337" s="8" t="str">
        <f t="shared" si="27"/>
        <v>0727</v>
      </c>
      <c r="O337" s="8" t="str">
        <f t="shared" si="25"/>
        <v>11</v>
      </c>
      <c r="P337" s="8" t="str">
        <f t="shared" si="28"/>
        <v>H26.7-250727-11</v>
      </c>
    </row>
    <row r="338" spans="1:16" s="7" customFormat="1" ht="31.5" x14ac:dyDescent="0.25">
      <c r="A338" s="20">
        <f t="shared" si="29"/>
        <v>330</v>
      </c>
      <c r="B338" s="20" t="str">
        <f t="shared" si="26"/>
        <v>H26.7-250727-12</v>
      </c>
      <c r="C338" s="41" t="s">
        <v>19</v>
      </c>
      <c r="D338" s="42" t="s">
        <v>20</v>
      </c>
      <c r="E338" s="31" t="s">
        <v>820</v>
      </c>
      <c r="F338" s="31" t="s">
        <v>81</v>
      </c>
      <c r="G338" s="43">
        <v>960</v>
      </c>
      <c r="H338" s="31">
        <v>1</v>
      </c>
      <c r="I338" s="18"/>
      <c r="J338" s="11"/>
      <c r="K338" s="31" t="s">
        <v>400</v>
      </c>
      <c r="L338" s="11" t="s">
        <v>12</v>
      </c>
      <c r="M338" s="11">
        <v>25</v>
      </c>
      <c r="N338" s="8" t="str">
        <f t="shared" si="27"/>
        <v>0727</v>
      </c>
      <c r="O338" s="8" t="str">
        <f t="shared" si="25"/>
        <v>12</v>
      </c>
      <c r="P338" s="8" t="str">
        <f t="shared" si="28"/>
        <v>H26.7-250727-12</v>
      </c>
    </row>
    <row r="339" spans="1:16" s="7" customFormat="1" ht="31.5" x14ac:dyDescent="0.25">
      <c r="A339" s="20">
        <f t="shared" si="29"/>
        <v>331</v>
      </c>
      <c r="B339" s="20" t="str">
        <f t="shared" si="26"/>
        <v>H26.7-250725-57</v>
      </c>
      <c r="C339" s="41" t="s">
        <v>708</v>
      </c>
      <c r="D339" s="42" t="s">
        <v>709</v>
      </c>
      <c r="E339" s="31" t="s">
        <v>80</v>
      </c>
      <c r="F339" s="31" t="s">
        <v>66</v>
      </c>
      <c r="G339" s="43">
        <v>32</v>
      </c>
      <c r="H339" s="31">
        <v>1</v>
      </c>
      <c r="I339" s="18"/>
      <c r="J339" s="11"/>
      <c r="K339" s="31" t="s">
        <v>401</v>
      </c>
      <c r="L339" s="11" t="s">
        <v>12</v>
      </c>
      <c r="M339" s="11">
        <v>25</v>
      </c>
      <c r="N339" s="8" t="str">
        <f t="shared" si="27"/>
        <v>0725</v>
      </c>
      <c r="O339" s="8" t="str">
        <f t="shared" si="25"/>
        <v>57</v>
      </c>
      <c r="P339" s="8" t="str">
        <f t="shared" si="28"/>
        <v>H26.7-250725-57</v>
      </c>
    </row>
    <row r="340" spans="1:16" s="7" customFormat="1" ht="31.5" x14ac:dyDescent="0.25">
      <c r="A340" s="20">
        <f t="shared" si="29"/>
        <v>332</v>
      </c>
      <c r="B340" s="20" t="str">
        <f t="shared" si="26"/>
        <v>H26.7-250726-08</v>
      </c>
      <c r="C340" s="41" t="s">
        <v>41</v>
      </c>
      <c r="D340" s="42" t="s">
        <v>710</v>
      </c>
      <c r="E340" s="31" t="s">
        <v>58</v>
      </c>
      <c r="F340" s="31" t="s">
        <v>68</v>
      </c>
      <c r="G340" s="43">
        <v>12460</v>
      </c>
      <c r="H340" s="31">
        <v>1</v>
      </c>
      <c r="I340" s="18"/>
      <c r="J340" s="11"/>
      <c r="K340" s="32" t="s">
        <v>402</v>
      </c>
      <c r="L340" s="11" t="s">
        <v>12</v>
      </c>
      <c r="M340" s="11">
        <v>25</v>
      </c>
      <c r="N340" s="8" t="str">
        <f t="shared" si="27"/>
        <v>0726</v>
      </c>
      <c r="O340" s="8" t="str">
        <f t="shared" si="25"/>
        <v>08</v>
      </c>
      <c r="P340" s="8" t="str">
        <f t="shared" si="28"/>
        <v>H26.7-250726-08</v>
      </c>
    </row>
    <row r="341" spans="1:16" s="7" customFormat="1" ht="31.5" x14ac:dyDescent="0.25">
      <c r="A341" s="20">
        <f t="shared" si="29"/>
        <v>333</v>
      </c>
      <c r="B341" s="20" t="str">
        <f t="shared" si="26"/>
        <v>H26.7-250728-06</v>
      </c>
      <c r="C341" s="41" t="s">
        <v>35</v>
      </c>
      <c r="D341" s="42" t="s">
        <v>36</v>
      </c>
      <c r="E341" s="31" t="s">
        <v>159</v>
      </c>
      <c r="F341" s="31" t="s">
        <v>68</v>
      </c>
      <c r="G341" s="43">
        <v>7070</v>
      </c>
      <c r="H341" s="31">
        <v>1</v>
      </c>
      <c r="I341" s="18"/>
      <c r="J341" s="11"/>
      <c r="K341" s="30" t="s">
        <v>403</v>
      </c>
      <c r="L341" s="11" t="s">
        <v>12</v>
      </c>
      <c r="M341" s="11">
        <v>25</v>
      </c>
      <c r="N341" s="8" t="str">
        <f t="shared" si="27"/>
        <v>0728</v>
      </c>
      <c r="O341" s="8" t="str">
        <f t="shared" si="25"/>
        <v>06</v>
      </c>
      <c r="P341" s="8" t="str">
        <f t="shared" si="28"/>
        <v>H26.7-250728-06</v>
      </c>
    </row>
    <row r="342" spans="1:16" s="7" customFormat="1" ht="31.5" x14ac:dyDescent="0.25">
      <c r="A342" s="20">
        <f t="shared" si="29"/>
        <v>334</v>
      </c>
      <c r="B342" s="20" t="str">
        <f t="shared" si="26"/>
        <v>H26.7-250728-02</v>
      </c>
      <c r="C342" s="41" t="s">
        <v>37</v>
      </c>
      <c r="D342" s="42" t="s">
        <v>609</v>
      </c>
      <c r="E342" s="31" t="s">
        <v>58</v>
      </c>
      <c r="F342" s="31" t="s">
        <v>68</v>
      </c>
      <c r="G342" s="43">
        <v>75790</v>
      </c>
      <c r="H342" s="31">
        <v>3</v>
      </c>
      <c r="I342" s="18"/>
      <c r="J342" s="11"/>
      <c r="K342" s="30" t="s">
        <v>404</v>
      </c>
      <c r="L342" s="11" t="s">
        <v>12</v>
      </c>
      <c r="M342" s="11">
        <v>25</v>
      </c>
      <c r="N342" s="8" t="str">
        <f t="shared" si="27"/>
        <v>0728</v>
      </c>
      <c r="O342" s="8" t="str">
        <f t="shared" si="25"/>
        <v>02</v>
      </c>
      <c r="P342" s="8" t="str">
        <f t="shared" si="28"/>
        <v>H26.7-250728-02</v>
      </c>
    </row>
    <row r="343" spans="1:16" s="7" customFormat="1" ht="31.5" x14ac:dyDescent="0.25">
      <c r="A343" s="20">
        <f t="shared" si="29"/>
        <v>335</v>
      </c>
      <c r="B343" s="20" t="str">
        <f t="shared" si="26"/>
        <v>H26.7-250728-04</v>
      </c>
      <c r="C343" s="41" t="s">
        <v>711</v>
      </c>
      <c r="D343" s="42" t="s">
        <v>712</v>
      </c>
      <c r="E343" s="31" t="s">
        <v>821</v>
      </c>
      <c r="F343" s="31" t="s">
        <v>67</v>
      </c>
      <c r="G343" s="43">
        <v>1350</v>
      </c>
      <c r="H343" s="31">
        <v>5</v>
      </c>
      <c r="I343" s="18"/>
      <c r="J343" s="11"/>
      <c r="K343" s="30" t="s">
        <v>405</v>
      </c>
      <c r="L343" s="11" t="s">
        <v>12</v>
      </c>
      <c r="M343" s="11">
        <v>25</v>
      </c>
      <c r="N343" s="8" t="str">
        <f t="shared" si="27"/>
        <v>0728</v>
      </c>
      <c r="O343" s="8" t="str">
        <f t="shared" si="25"/>
        <v>04</v>
      </c>
      <c r="P343" s="8" t="str">
        <f t="shared" si="28"/>
        <v>H26.7-250728-04</v>
      </c>
    </row>
    <row r="344" spans="1:16" s="7" customFormat="1" ht="31.5" x14ac:dyDescent="0.25">
      <c r="A344" s="20">
        <f t="shared" si="29"/>
        <v>336</v>
      </c>
      <c r="B344" s="20" t="str">
        <f t="shared" si="26"/>
        <v>H26.7-250728-05</v>
      </c>
      <c r="C344" s="41" t="s">
        <v>713</v>
      </c>
      <c r="D344" s="42" t="s">
        <v>714</v>
      </c>
      <c r="E344" s="31" t="s">
        <v>821</v>
      </c>
      <c r="F344" s="31" t="s">
        <v>67</v>
      </c>
      <c r="G344" s="43">
        <v>200</v>
      </c>
      <c r="H344" s="31">
        <v>1</v>
      </c>
      <c r="I344" s="18"/>
      <c r="J344" s="11"/>
      <c r="K344" s="31" t="s">
        <v>406</v>
      </c>
      <c r="L344" s="11" t="s">
        <v>12</v>
      </c>
      <c r="M344" s="11">
        <v>25</v>
      </c>
      <c r="N344" s="8" t="str">
        <f t="shared" si="27"/>
        <v>0728</v>
      </c>
      <c r="O344" s="8" t="str">
        <f t="shared" si="25"/>
        <v>05</v>
      </c>
      <c r="P344" s="8" t="str">
        <f t="shared" si="28"/>
        <v>H26.7-250728-05</v>
      </c>
    </row>
    <row r="345" spans="1:16" s="7" customFormat="1" ht="31.5" x14ac:dyDescent="0.25">
      <c r="A345" s="20">
        <f t="shared" si="29"/>
        <v>337</v>
      </c>
      <c r="B345" s="20" t="str">
        <f t="shared" si="26"/>
        <v>H26.7-250728-11</v>
      </c>
      <c r="C345" s="41" t="s">
        <v>715</v>
      </c>
      <c r="D345" s="42" t="s">
        <v>716</v>
      </c>
      <c r="E345" s="31" t="s">
        <v>822</v>
      </c>
      <c r="F345" s="31" t="s">
        <v>67</v>
      </c>
      <c r="G345" s="43">
        <v>1</v>
      </c>
      <c r="H345" s="31">
        <v>1</v>
      </c>
      <c r="I345" s="18"/>
      <c r="J345" s="11"/>
      <c r="K345" s="33" t="s">
        <v>407</v>
      </c>
      <c r="L345" s="11" t="s">
        <v>12</v>
      </c>
      <c r="M345" s="11">
        <v>25</v>
      </c>
      <c r="N345" s="8" t="str">
        <f t="shared" si="27"/>
        <v>0728</v>
      </c>
      <c r="O345" s="8" t="str">
        <f t="shared" si="25"/>
        <v>11</v>
      </c>
      <c r="P345" s="8" t="str">
        <f t="shared" si="28"/>
        <v>H26.7-250728-11</v>
      </c>
    </row>
    <row r="346" spans="1:16" s="7" customFormat="1" ht="31.5" x14ac:dyDescent="0.25">
      <c r="A346" s="20">
        <f t="shared" si="29"/>
        <v>338</v>
      </c>
      <c r="B346" s="20" t="str">
        <f t="shared" si="26"/>
        <v>H26.7-250728-10</v>
      </c>
      <c r="C346" s="41" t="s">
        <v>717</v>
      </c>
      <c r="D346" s="42" t="s">
        <v>718</v>
      </c>
      <c r="E346" s="31" t="s">
        <v>161</v>
      </c>
      <c r="F346" s="31" t="s">
        <v>67</v>
      </c>
      <c r="G346" s="43">
        <v>10</v>
      </c>
      <c r="H346" s="31">
        <v>1</v>
      </c>
      <c r="I346" s="18"/>
      <c r="J346" s="11"/>
      <c r="K346" s="30" t="s">
        <v>408</v>
      </c>
      <c r="L346" s="11" t="s">
        <v>12</v>
      </c>
      <c r="M346" s="11">
        <v>25</v>
      </c>
      <c r="N346" s="8" t="str">
        <f t="shared" si="27"/>
        <v>0728</v>
      </c>
      <c r="O346" s="8" t="str">
        <f t="shared" si="25"/>
        <v>10</v>
      </c>
      <c r="P346" s="8" t="str">
        <f t="shared" si="28"/>
        <v>H26.7-250728-10</v>
      </c>
    </row>
    <row r="347" spans="1:16" s="7" customFormat="1" ht="18.75" x14ac:dyDescent="0.25">
      <c r="A347" s="20">
        <f t="shared" si="29"/>
        <v>339</v>
      </c>
      <c r="B347" s="20" t="str">
        <f t="shared" si="26"/>
        <v>H26.7-250724-07</v>
      </c>
      <c r="C347" s="41" t="s">
        <v>87</v>
      </c>
      <c r="D347" s="42" t="s">
        <v>653</v>
      </c>
      <c r="E347" s="31" t="s">
        <v>823</v>
      </c>
      <c r="F347" s="31" t="s">
        <v>68</v>
      </c>
      <c r="G347" s="43">
        <v>503</v>
      </c>
      <c r="H347" s="31">
        <v>2</v>
      </c>
      <c r="I347" s="18"/>
      <c r="J347" s="11"/>
      <c r="K347" s="30" t="s">
        <v>409</v>
      </c>
      <c r="L347" s="11" t="s">
        <v>12</v>
      </c>
      <c r="M347" s="11">
        <v>25</v>
      </c>
      <c r="N347" s="8" t="str">
        <f t="shared" si="27"/>
        <v>0724</v>
      </c>
      <c r="O347" s="8" t="str">
        <f t="shared" si="25"/>
        <v>07</v>
      </c>
      <c r="P347" s="8" t="str">
        <f t="shared" si="28"/>
        <v>H26.7-250724-07</v>
      </c>
    </row>
    <row r="348" spans="1:16" s="7" customFormat="1" ht="18.75" x14ac:dyDescent="0.25">
      <c r="A348" s="20">
        <f t="shared" si="29"/>
        <v>340</v>
      </c>
      <c r="B348" s="20" t="str">
        <f t="shared" si="26"/>
        <v>H26.7-250724-08</v>
      </c>
      <c r="C348" s="41" t="s">
        <v>87</v>
      </c>
      <c r="D348" s="42" t="s">
        <v>653</v>
      </c>
      <c r="E348" s="31" t="s">
        <v>58</v>
      </c>
      <c r="F348" s="31" t="s">
        <v>68</v>
      </c>
      <c r="G348" s="43">
        <v>650</v>
      </c>
      <c r="H348" s="31">
        <v>2</v>
      </c>
      <c r="I348" s="18"/>
      <c r="J348" s="11"/>
      <c r="K348" s="31" t="s">
        <v>410</v>
      </c>
      <c r="L348" s="11" t="s">
        <v>12</v>
      </c>
      <c r="M348" s="11">
        <v>25</v>
      </c>
      <c r="N348" s="8" t="str">
        <f t="shared" si="27"/>
        <v>0724</v>
      </c>
      <c r="O348" s="8" t="str">
        <f t="shared" si="25"/>
        <v>08</v>
      </c>
      <c r="P348" s="8" t="str">
        <f t="shared" si="28"/>
        <v>H26.7-250724-08</v>
      </c>
    </row>
    <row r="349" spans="1:16" s="7" customFormat="1" ht="31.5" x14ac:dyDescent="0.25">
      <c r="A349" s="20">
        <f t="shared" si="29"/>
        <v>341</v>
      </c>
      <c r="B349" s="20" t="str">
        <f t="shared" si="26"/>
        <v>H26.7-250728-12</v>
      </c>
      <c r="C349" s="41" t="s">
        <v>133</v>
      </c>
      <c r="D349" s="42" t="s">
        <v>719</v>
      </c>
      <c r="E349" s="31" t="s">
        <v>134</v>
      </c>
      <c r="F349" s="31" t="s">
        <v>68</v>
      </c>
      <c r="G349" s="43">
        <v>5</v>
      </c>
      <c r="H349" s="31">
        <v>1</v>
      </c>
      <c r="I349" s="18"/>
      <c r="J349" s="11"/>
      <c r="K349" s="30" t="s">
        <v>411</v>
      </c>
      <c r="L349" s="11" t="s">
        <v>12</v>
      </c>
      <c r="M349" s="11">
        <v>25</v>
      </c>
      <c r="N349" s="8" t="str">
        <f t="shared" si="27"/>
        <v>0728</v>
      </c>
      <c r="O349" s="8" t="str">
        <f t="shared" si="25"/>
        <v>12</v>
      </c>
      <c r="P349" s="8" t="str">
        <f t="shared" si="28"/>
        <v>H26.7-250728-12</v>
      </c>
    </row>
    <row r="350" spans="1:16" s="7" customFormat="1" ht="31.5" x14ac:dyDescent="0.25">
      <c r="A350" s="20">
        <f t="shared" si="29"/>
        <v>342</v>
      </c>
      <c r="B350" s="20" t="str">
        <f t="shared" si="26"/>
        <v>H26.7-250728-08</v>
      </c>
      <c r="C350" s="41" t="s">
        <v>720</v>
      </c>
      <c r="D350" s="42" t="s">
        <v>721</v>
      </c>
      <c r="E350" s="31" t="s">
        <v>824</v>
      </c>
      <c r="F350" s="31" t="s">
        <v>67</v>
      </c>
      <c r="G350" s="43">
        <v>10588</v>
      </c>
      <c r="H350" s="31">
        <v>13</v>
      </c>
      <c r="I350" s="18"/>
      <c r="J350" s="11"/>
      <c r="K350" s="30" t="s">
        <v>412</v>
      </c>
      <c r="L350" s="11" t="s">
        <v>12</v>
      </c>
      <c r="M350" s="11">
        <v>25</v>
      </c>
      <c r="N350" s="8" t="str">
        <f t="shared" si="27"/>
        <v>0728</v>
      </c>
      <c r="O350" s="8" t="str">
        <f t="shared" si="25"/>
        <v>08</v>
      </c>
      <c r="P350" s="8" t="str">
        <f t="shared" si="28"/>
        <v>H26.7-250728-08</v>
      </c>
    </row>
    <row r="351" spans="1:16" s="7" customFormat="1" ht="31.5" x14ac:dyDescent="0.25">
      <c r="A351" s="20">
        <f t="shared" si="29"/>
        <v>343</v>
      </c>
      <c r="B351" s="20" t="str">
        <f t="shared" si="26"/>
        <v>H26.7-250728-03</v>
      </c>
      <c r="C351" s="41" t="s">
        <v>711</v>
      </c>
      <c r="D351" s="42" t="s">
        <v>712</v>
      </c>
      <c r="E351" s="31" t="s">
        <v>821</v>
      </c>
      <c r="F351" s="31" t="s">
        <v>67</v>
      </c>
      <c r="G351" s="43">
        <v>600</v>
      </c>
      <c r="H351" s="31">
        <v>3</v>
      </c>
      <c r="I351" s="18"/>
      <c r="J351" s="11"/>
      <c r="K351" s="30" t="s">
        <v>413</v>
      </c>
      <c r="L351" s="11" t="s">
        <v>12</v>
      </c>
      <c r="M351" s="11">
        <v>25</v>
      </c>
      <c r="N351" s="8" t="str">
        <f t="shared" si="27"/>
        <v>0728</v>
      </c>
      <c r="O351" s="8" t="str">
        <f t="shared" si="25"/>
        <v>03</v>
      </c>
      <c r="P351" s="8" t="str">
        <f t="shared" si="28"/>
        <v>H26.7-250728-03</v>
      </c>
    </row>
    <row r="352" spans="1:16" s="7" customFormat="1" ht="31.5" x14ac:dyDescent="0.25">
      <c r="A352" s="20">
        <f t="shared" si="29"/>
        <v>344</v>
      </c>
      <c r="B352" s="20" t="str">
        <f t="shared" si="26"/>
        <v>H26.7-250728-09</v>
      </c>
      <c r="C352" s="41" t="s">
        <v>722</v>
      </c>
      <c r="D352" s="42" t="s">
        <v>723</v>
      </c>
      <c r="E352" s="31" t="s">
        <v>138</v>
      </c>
      <c r="F352" s="31" t="s">
        <v>67</v>
      </c>
      <c r="G352" s="43">
        <v>6</v>
      </c>
      <c r="H352" s="31">
        <v>2</v>
      </c>
      <c r="I352" s="18"/>
      <c r="J352" s="11"/>
      <c r="K352" s="30" t="s">
        <v>414</v>
      </c>
      <c r="L352" s="11" t="s">
        <v>12</v>
      </c>
      <c r="M352" s="11">
        <v>25</v>
      </c>
      <c r="N352" s="8" t="str">
        <f t="shared" si="27"/>
        <v>0728</v>
      </c>
      <c r="O352" s="8" t="str">
        <f t="shared" si="25"/>
        <v>09</v>
      </c>
      <c r="P352" s="8" t="str">
        <f t="shared" si="28"/>
        <v>H26.7-250728-09</v>
      </c>
    </row>
    <row r="353" spans="1:16" s="7" customFormat="1" ht="31.5" x14ac:dyDescent="0.25">
      <c r="A353" s="20">
        <f t="shared" si="29"/>
        <v>345</v>
      </c>
      <c r="B353" s="20" t="str">
        <f t="shared" si="26"/>
        <v>H26.7-250728-13</v>
      </c>
      <c r="C353" s="41" t="s">
        <v>98</v>
      </c>
      <c r="D353" s="42" t="s">
        <v>724</v>
      </c>
      <c r="E353" s="31" t="s">
        <v>62</v>
      </c>
      <c r="F353" s="31" t="s">
        <v>81</v>
      </c>
      <c r="G353" s="43">
        <v>2600</v>
      </c>
      <c r="H353" s="31">
        <v>1</v>
      </c>
      <c r="I353" s="18"/>
      <c r="J353" s="11"/>
      <c r="K353" s="31" t="s">
        <v>415</v>
      </c>
      <c r="L353" s="11" t="s">
        <v>12</v>
      </c>
      <c r="M353" s="11">
        <v>25</v>
      </c>
      <c r="N353" s="8" t="str">
        <f t="shared" si="27"/>
        <v>0728</v>
      </c>
      <c r="O353" s="8" t="str">
        <f t="shared" si="25"/>
        <v>13</v>
      </c>
      <c r="P353" s="8" t="str">
        <f t="shared" si="28"/>
        <v>H26.7-250728-13</v>
      </c>
    </row>
    <row r="354" spans="1:16" s="7" customFormat="1" ht="31.5" x14ac:dyDescent="0.25">
      <c r="A354" s="20">
        <f t="shared" si="29"/>
        <v>346</v>
      </c>
      <c r="B354" s="20" t="str">
        <f t="shared" si="26"/>
        <v>H26.7-250729-03</v>
      </c>
      <c r="C354" s="41" t="s">
        <v>19</v>
      </c>
      <c r="D354" s="42" t="s">
        <v>615</v>
      </c>
      <c r="E354" s="31" t="s">
        <v>158</v>
      </c>
      <c r="F354" s="31" t="s">
        <v>81</v>
      </c>
      <c r="G354" s="43">
        <v>3300</v>
      </c>
      <c r="H354" s="31">
        <v>1</v>
      </c>
      <c r="I354" s="18"/>
      <c r="J354" s="11"/>
      <c r="K354" s="32" t="s">
        <v>416</v>
      </c>
      <c r="L354" s="11" t="s">
        <v>12</v>
      </c>
      <c r="M354" s="11">
        <v>25</v>
      </c>
      <c r="N354" s="8" t="str">
        <f t="shared" si="27"/>
        <v>0729</v>
      </c>
      <c r="O354" s="8" t="str">
        <f t="shared" si="25"/>
        <v>03</v>
      </c>
      <c r="P354" s="8" t="str">
        <f t="shared" si="28"/>
        <v>H26.7-250729-03</v>
      </c>
    </row>
    <row r="355" spans="1:16" s="7" customFormat="1" ht="31.5" x14ac:dyDescent="0.25">
      <c r="A355" s="20">
        <f t="shared" si="29"/>
        <v>347</v>
      </c>
      <c r="B355" s="20" t="str">
        <f t="shared" si="26"/>
        <v>H26.7-250729-04</v>
      </c>
      <c r="C355" s="41" t="s">
        <v>19</v>
      </c>
      <c r="D355" s="42" t="s">
        <v>615</v>
      </c>
      <c r="E355" s="31" t="s">
        <v>825</v>
      </c>
      <c r="F355" s="31" t="s">
        <v>81</v>
      </c>
      <c r="G355" s="43">
        <v>120</v>
      </c>
      <c r="H355" s="31">
        <v>1</v>
      </c>
      <c r="I355" s="18"/>
      <c r="J355" s="11"/>
      <c r="K355" s="32" t="s">
        <v>417</v>
      </c>
      <c r="L355" s="11" t="s">
        <v>12</v>
      </c>
      <c r="M355" s="11">
        <v>25</v>
      </c>
      <c r="N355" s="8" t="str">
        <f t="shared" si="27"/>
        <v>0729</v>
      </c>
      <c r="O355" s="8" t="str">
        <f t="shared" si="25"/>
        <v>04</v>
      </c>
      <c r="P355" s="8" t="str">
        <f t="shared" si="28"/>
        <v>H26.7-250729-04</v>
      </c>
    </row>
    <row r="356" spans="1:16" s="7" customFormat="1" ht="31.5" x14ac:dyDescent="0.25">
      <c r="A356" s="20">
        <f t="shared" si="29"/>
        <v>348</v>
      </c>
      <c r="B356" s="20" t="str">
        <f t="shared" si="26"/>
        <v>H26.7-250729-01</v>
      </c>
      <c r="C356" s="41" t="s">
        <v>127</v>
      </c>
      <c r="D356" s="42" t="s">
        <v>725</v>
      </c>
      <c r="E356" s="31" t="s">
        <v>826</v>
      </c>
      <c r="F356" s="31" t="s">
        <v>67</v>
      </c>
      <c r="G356" s="43">
        <v>1512</v>
      </c>
      <c r="H356" s="31">
        <v>1</v>
      </c>
      <c r="I356" s="18"/>
      <c r="J356" s="11"/>
      <c r="K356" s="37" t="s">
        <v>418</v>
      </c>
      <c r="L356" s="11" t="s">
        <v>12</v>
      </c>
      <c r="M356" s="11">
        <v>25</v>
      </c>
      <c r="N356" s="8" t="str">
        <f t="shared" si="27"/>
        <v>0729</v>
      </c>
      <c r="O356" s="8" t="str">
        <f t="shared" si="25"/>
        <v>01</v>
      </c>
      <c r="P356" s="8" t="str">
        <f t="shared" si="28"/>
        <v>H26.7-250729-01</v>
      </c>
    </row>
    <row r="357" spans="1:16" s="7" customFormat="1" ht="31.5" x14ac:dyDescent="0.25">
      <c r="A357" s="20">
        <f t="shared" si="29"/>
        <v>349</v>
      </c>
      <c r="B357" s="20" t="str">
        <f t="shared" si="26"/>
        <v>H26.7-250729-02</v>
      </c>
      <c r="C357" s="41" t="s">
        <v>127</v>
      </c>
      <c r="D357" s="42" t="s">
        <v>725</v>
      </c>
      <c r="E357" s="31" t="s">
        <v>826</v>
      </c>
      <c r="F357" s="31" t="s">
        <v>67</v>
      </c>
      <c r="G357" s="43">
        <v>1500</v>
      </c>
      <c r="H357" s="31">
        <v>1</v>
      </c>
      <c r="I357" s="18"/>
      <c r="J357" s="11"/>
      <c r="K357" s="32" t="s">
        <v>419</v>
      </c>
      <c r="L357" s="11" t="s">
        <v>12</v>
      </c>
      <c r="M357" s="11">
        <v>25</v>
      </c>
      <c r="N357" s="8" t="str">
        <f t="shared" si="27"/>
        <v>0729</v>
      </c>
      <c r="O357" s="8" t="str">
        <f t="shared" si="25"/>
        <v>02</v>
      </c>
      <c r="P357" s="8" t="str">
        <f t="shared" si="28"/>
        <v>H26.7-250729-02</v>
      </c>
    </row>
    <row r="358" spans="1:16" s="7" customFormat="1" ht="31.5" x14ac:dyDescent="0.25">
      <c r="A358" s="20">
        <f t="shared" si="29"/>
        <v>350</v>
      </c>
      <c r="B358" s="20" t="str">
        <f t="shared" si="26"/>
        <v>H26.7-250728-16</v>
      </c>
      <c r="C358" s="41" t="s">
        <v>125</v>
      </c>
      <c r="D358" s="42" t="s">
        <v>726</v>
      </c>
      <c r="E358" s="31" t="s">
        <v>827</v>
      </c>
      <c r="F358" s="31" t="s">
        <v>67</v>
      </c>
      <c r="G358" s="43">
        <v>1904</v>
      </c>
      <c r="H358" s="31">
        <v>3</v>
      </c>
      <c r="I358" s="18"/>
      <c r="J358" s="11"/>
      <c r="K358" s="31" t="s">
        <v>420</v>
      </c>
      <c r="L358" s="11" t="s">
        <v>12</v>
      </c>
      <c r="M358" s="11">
        <v>25</v>
      </c>
      <c r="N358" s="8" t="str">
        <f t="shared" si="27"/>
        <v>0728</v>
      </c>
      <c r="O358" s="8" t="str">
        <f t="shared" si="25"/>
        <v>16</v>
      </c>
      <c r="P358" s="8" t="str">
        <f t="shared" si="28"/>
        <v>H26.7-250728-16</v>
      </c>
    </row>
    <row r="359" spans="1:16" s="7" customFormat="1" ht="31.5" x14ac:dyDescent="0.25">
      <c r="A359" s="20">
        <f t="shared" si="29"/>
        <v>351</v>
      </c>
      <c r="B359" s="20" t="str">
        <f t="shared" si="26"/>
        <v>H26.7-250725-50</v>
      </c>
      <c r="C359" s="41" t="s">
        <v>45</v>
      </c>
      <c r="D359" s="42" t="s">
        <v>727</v>
      </c>
      <c r="E359" s="31" t="s">
        <v>828</v>
      </c>
      <c r="F359" s="31" t="s">
        <v>71</v>
      </c>
      <c r="G359" s="43">
        <v>174</v>
      </c>
      <c r="H359" s="31">
        <v>11</v>
      </c>
      <c r="I359" s="18"/>
      <c r="J359" s="11"/>
      <c r="K359" s="31" t="s">
        <v>421</v>
      </c>
      <c r="L359" s="11" t="s">
        <v>12</v>
      </c>
      <c r="M359" s="11">
        <v>25</v>
      </c>
      <c r="N359" s="8" t="str">
        <f t="shared" si="27"/>
        <v>0725</v>
      </c>
      <c r="O359" s="8" t="str">
        <f t="shared" si="25"/>
        <v>50</v>
      </c>
      <c r="P359" s="8" t="str">
        <f t="shared" si="28"/>
        <v>H26.7-250725-50</v>
      </c>
    </row>
    <row r="360" spans="1:16" s="7" customFormat="1" ht="31.5" x14ac:dyDescent="0.25">
      <c r="A360" s="20">
        <f t="shared" si="29"/>
        <v>352</v>
      </c>
      <c r="B360" s="20" t="str">
        <f t="shared" si="26"/>
        <v>H26.7-250725-52</v>
      </c>
      <c r="C360" s="41" t="s">
        <v>45</v>
      </c>
      <c r="D360" s="42" t="s">
        <v>727</v>
      </c>
      <c r="E360" s="31" t="s">
        <v>61</v>
      </c>
      <c r="F360" s="31" t="s">
        <v>71</v>
      </c>
      <c r="G360" s="43">
        <v>1</v>
      </c>
      <c r="H360" s="31">
        <v>1</v>
      </c>
      <c r="I360" s="18"/>
      <c r="J360" s="11"/>
      <c r="K360" s="31" t="s">
        <v>422</v>
      </c>
      <c r="L360" s="11" t="s">
        <v>12</v>
      </c>
      <c r="M360" s="11">
        <v>25</v>
      </c>
      <c r="N360" s="8" t="str">
        <f t="shared" si="27"/>
        <v>0725</v>
      </c>
      <c r="O360" s="8" t="str">
        <f t="shared" si="25"/>
        <v>52</v>
      </c>
      <c r="P360" s="8" t="str">
        <f t="shared" si="28"/>
        <v>H26.7-250725-52</v>
      </c>
    </row>
    <row r="361" spans="1:16" s="7" customFormat="1" ht="31.5" x14ac:dyDescent="0.25">
      <c r="A361" s="20">
        <f t="shared" si="29"/>
        <v>353</v>
      </c>
      <c r="B361" s="20" t="str">
        <f t="shared" si="26"/>
        <v>H26.7-250725-54</v>
      </c>
      <c r="C361" s="41" t="s">
        <v>45</v>
      </c>
      <c r="D361" s="42" t="s">
        <v>727</v>
      </c>
      <c r="E361" s="31" t="s">
        <v>829</v>
      </c>
      <c r="F361" s="31" t="s">
        <v>81</v>
      </c>
      <c r="G361" s="43">
        <v>8696</v>
      </c>
      <c r="H361" s="31">
        <v>8</v>
      </c>
      <c r="I361" s="18"/>
      <c r="J361" s="11"/>
      <c r="K361" s="31" t="s">
        <v>423</v>
      </c>
      <c r="L361" s="11" t="s">
        <v>12</v>
      </c>
      <c r="M361" s="11">
        <v>25</v>
      </c>
      <c r="N361" s="8" t="str">
        <f t="shared" si="27"/>
        <v>0725</v>
      </c>
      <c r="O361" s="8" t="str">
        <f t="shared" si="25"/>
        <v>54</v>
      </c>
      <c r="P361" s="8" t="str">
        <f t="shared" si="28"/>
        <v>H26.7-250725-54</v>
      </c>
    </row>
    <row r="362" spans="1:16" s="27" customFormat="1" ht="31.5" x14ac:dyDescent="0.25">
      <c r="A362" s="20">
        <f t="shared" si="29"/>
        <v>354</v>
      </c>
      <c r="B362" s="20" t="str">
        <f t="shared" si="26"/>
        <v>H26.7-250725-55</v>
      </c>
      <c r="C362" s="41" t="s">
        <v>45</v>
      </c>
      <c r="D362" s="42" t="s">
        <v>727</v>
      </c>
      <c r="E362" s="31" t="s">
        <v>61</v>
      </c>
      <c r="F362" s="31" t="s">
        <v>71</v>
      </c>
      <c r="G362" s="43">
        <v>217</v>
      </c>
      <c r="H362" s="31">
        <v>3</v>
      </c>
      <c r="I362" s="24"/>
      <c r="J362" s="25"/>
      <c r="K362" s="31" t="s">
        <v>424</v>
      </c>
      <c r="L362" s="25" t="s">
        <v>12</v>
      </c>
      <c r="M362" s="25">
        <v>25</v>
      </c>
      <c r="N362" s="26" t="str">
        <f t="shared" si="27"/>
        <v>0725</v>
      </c>
      <c r="O362" s="26" t="str">
        <f t="shared" si="25"/>
        <v>55</v>
      </c>
      <c r="P362" s="26" t="str">
        <f t="shared" si="28"/>
        <v>H26.7-250725-55</v>
      </c>
    </row>
    <row r="363" spans="1:16" s="7" customFormat="1" ht="31.5" x14ac:dyDescent="0.25">
      <c r="A363" s="20">
        <f t="shared" si="29"/>
        <v>355</v>
      </c>
      <c r="B363" s="20" t="str">
        <f t="shared" si="26"/>
        <v>H26.7-250725-56</v>
      </c>
      <c r="C363" s="41" t="s">
        <v>45</v>
      </c>
      <c r="D363" s="42" t="s">
        <v>727</v>
      </c>
      <c r="E363" s="31" t="s">
        <v>52</v>
      </c>
      <c r="F363" s="31" t="s">
        <v>81</v>
      </c>
      <c r="G363" s="43">
        <v>4100</v>
      </c>
      <c r="H363" s="31">
        <v>5</v>
      </c>
      <c r="I363" s="18"/>
      <c r="J363" s="11"/>
      <c r="K363" s="31" t="s">
        <v>425</v>
      </c>
      <c r="L363" s="11" t="s">
        <v>12</v>
      </c>
      <c r="M363" s="11">
        <v>25</v>
      </c>
      <c r="N363" s="8" t="str">
        <f t="shared" si="27"/>
        <v>0725</v>
      </c>
      <c r="O363" s="8" t="str">
        <f t="shared" si="25"/>
        <v>56</v>
      </c>
      <c r="P363" s="8" t="str">
        <f t="shared" si="28"/>
        <v>H26.7-250725-56</v>
      </c>
    </row>
    <row r="364" spans="1:16" ht="31.5" x14ac:dyDescent="0.25">
      <c r="A364" s="20">
        <f t="shared" si="29"/>
        <v>356</v>
      </c>
      <c r="B364" s="20" t="str">
        <f t="shared" si="26"/>
        <v>H26.7-250729-18</v>
      </c>
      <c r="C364" s="41" t="s">
        <v>728</v>
      </c>
      <c r="D364" s="42" t="s">
        <v>729</v>
      </c>
      <c r="E364" s="31" t="s">
        <v>120</v>
      </c>
      <c r="F364" s="31" t="s">
        <v>81</v>
      </c>
      <c r="G364" s="43">
        <v>5790</v>
      </c>
      <c r="H364" s="31">
        <v>4</v>
      </c>
      <c r="K364" s="31" t="s">
        <v>426</v>
      </c>
      <c r="L364" s="11" t="s">
        <v>12</v>
      </c>
      <c r="M364" s="11">
        <v>25</v>
      </c>
      <c r="N364" s="8" t="str">
        <f t="shared" si="27"/>
        <v>0729</v>
      </c>
      <c r="O364" s="8" t="str">
        <f t="shared" si="25"/>
        <v>18</v>
      </c>
      <c r="P364" s="8" t="str">
        <f t="shared" si="28"/>
        <v>H26.7-250729-18</v>
      </c>
    </row>
    <row r="365" spans="1:16" ht="18.75" x14ac:dyDescent="0.25">
      <c r="A365" s="20">
        <f t="shared" si="29"/>
        <v>357</v>
      </c>
      <c r="B365" s="20" t="str">
        <f t="shared" si="26"/>
        <v>H26.7-250729-06</v>
      </c>
      <c r="C365" s="41" t="s">
        <v>27</v>
      </c>
      <c r="D365" s="42" t="s">
        <v>643</v>
      </c>
      <c r="E365" s="31" t="s">
        <v>72</v>
      </c>
      <c r="F365" s="31" t="s">
        <v>71</v>
      </c>
      <c r="G365" s="43">
        <v>3430</v>
      </c>
      <c r="H365" s="31">
        <v>2</v>
      </c>
      <c r="K365" s="40" t="s">
        <v>427</v>
      </c>
      <c r="L365" s="11" t="s">
        <v>12</v>
      </c>
      <c r="M365" s="11">
        <v>25</v>
      </c>
      <c r="N365" s="8" t="str">
        <f t="shared" si="27"/>
        <v>0729</v>
      </c>
      <c r="O365" s="8" t="str">
        <f t="shared" si="25"/>
        <v>06</v>
      </c>
      <c r="P365" s="8" t="str">
        <f t="shared" si="28"/>
        <v>H26.7-250729-06</v>
      </c>
    </row>
    <row r="366" spans="1:16" ht="18.75" x14ac:dyDescent="0.25">
      <c r="A366" s="20">
        <f t="shared" si="29"/>
        <v>358</v>
      </c>
      <c r="B366" s="20" t="str">
        <f t="shared" si="26"/>
        <v>H26.7-250729-27</v>
      </c>
      <c r="C366" s="41" t="s">
        <v>180</v>
      </c>
      <c r="D366" s="42" t="s">
        <v>730</v>
      </c>
      <c r="E366" s="31" t="s">
        <v>58</v>
      </c>
      <c r="F366" s="31" t="s">
        <v>68</v>
      </c>
      <c r="G366" s="43">
        <v>1010</v>
      </c>
      <c r="H366" s="31">
        <v>1</v>
      </c>
      <c r="K366" s="34" t="s">
        <v>428</v>
      </c>
      <c r="L366" s="11" t="s">
        <v>12</v>
      </c>
      <c r="M366" s="11">
        <v>25</v>
      </c>
      <c r="N366" s="8" t="str">
        <f t="shared" si="27"/>
        <v>0729</v>
      </c>
      <c r="O366" s="8" t="str">
        <f t="shared" si="25"/>
        <v>27</v>
      </c>
      <c r="P366" s="8" t="str">
        <f t="shared" si="28"/>
        <v>H26.7-250729-27</v>
      </c>
    </row>
    <row r="367" spans="1:16" ht="18.75" x14ac:dyDescent="0.25">
      <c r="A367" s="20">
        <f t="shared" si="29"/>
        <v>359</v>
      </c>
      <c r="B367" s="20" t="str">
        <f t="shared" si="26"/>
        <v>H26.7-250729-33</v>
      </c>
      <c r="C367" s="41" t="s">
        <v>47</v>
      </c>
      <c r="D367" s="42" t="s">
        <v>731</v>
      </c>
      <c r="E367" s="31" t="s">
        <v>57</v>
      </c>
      <c r="F367" s="31" t="s">
        <v>68</v>
      </c>
      <c r="G367" s="43">
        <v>22690</v>
      </c>
      <c r="H367" s="31">
        <v>2</v>
      </c>
      <c r="K367" s="34" t="s">
        <v>429</v>
      </c>
      <c r="L367" s="11" t="s">
        <v>12</v>
      </c>
      <c r="M367" s="11">
        <v>25</v>
      </c>
      <c r="N367" s="8" t="str">
        <f t="shared" si="27"/>
        <v>0729</v>
      </c>
      <c r="O367" s="8" t="str">
        <f t="shared" si="25"/>
        <v>33</v>
      </c>
      <c r="P367" s="8" t="str">
        <f t="shared" si="28"/>
        <v>H26.7-250729-33</v>
      </c>
    </row>
    <row r="368" spans="1:16" ht="31.5" x14ac:dyDescent="0.25">
      <c r="A368" s="20">
        <f t="shared" si="29"/>
        <v>360</v>
      </c>
      <c r="B368" s="20" t="str">
        <f t="shared" si="26"/>
        <v>H26.7-250729-28</v>
      </c>
      <c r="C368" s="41" t="s">
        <v>732</v>
      </c>
      <c r="D368" s="42" t="s">
        <v>733</v>
      </c>
      <c r="E368" s="31" t="s">
        <v>56</v>
      </c>
      <c r="F368" s="31" t="s">
        <v>81</v>
      </c>
      <c r="G368" s="43">
        <v>15</v>
      </c>
      <c r="H368" s="31">
        <v>1</v>
      </c>
      <c r="K368" s="31" t="s">
        <v>430</v>
      </c>
      <c r="L368" s="11" t="s">
        <v>12</v>
      </c>
      <c r="M368" s="11">
        <v>25</v>
      </c>
      <c r="N368" s="8" t="str">
        <f t="shared" si="27"/>
        <v>0729</v>
      </c>
      <c r="O368" s="8" t="str">
        <f t="shared" si="25"/>
        <v>28</v>
      </c>
      <c r="P368" s="8" t="str">
        <f t="shared" si="28"/>
        <v>H26.7-250729-28</v>
      </c>
    </row>
    <row r="369" spans="1:16" s="27" customFormat="1" ht="31.5" x14ac:dyDescent="0.25">
      <c r="A369" s="20">
        <f t="shared" si="29"/>
        <v>361</v>
      </c>
      <c r="B369" s="20" t="str">
        <f t="shared" si="26"/>
        <v>H26.7-250729-32</v>
      </c>
      <c r="C369" s="41" t="s">
        <v>103</v>
      </c>
      <c r="D369" s="42" t="s">
        <v>651</v>
      </c>
      <c r="E369" s="31" t="s">
        <v>794</v>
      </c>
      <c r="F369" s="31" t="s">
        <v>81</v>
      </c>
      <c r="G369" s="43">
        <v>297</v>
      </c>
      <c r="H369" s="31">
        <v>1</v>
      </c>
      <c r="K369" s="31" t="s">
        <v>431</v>
      </c>
      <c r="L369" s="25" t="s">
        <v>12</v>
      </c>
      <c r="M369" s="25">
        <v>25</v>
      </c>
      <c r="N369" s="26" t="str">
        <f t="shared" si="27"/>
        <v>0729</v>
      </c>
      <c r="O369" s="26" t="str">
        <f t="shared" si="25"/>
        <v>32</v>
      </c>
      <c r="P369" s="26" t="str">
        <f t="shared" si="28"/>
        <v>H26.7-250729-32</v>
      </c>
    </row>
    <row r="370" spans="1:16" s="27" customFormat="1" ht="31.5" x14ac:dyDescent="0.25">
      <c r="A370" s="20">
        <f t="shared" si="29"/>
        <v>362</v>
      </c>
      <c r="B370" s="20" t="str">
        <f t="shared" si="26"/>
        <v>H26.7-250729-15</v>
      </c>
      <c r="C370" s="41" t="s">
        <v>85</v>
      </c>
      <c r="D370" s="42" t="s">
        <v>734</v>
      </c>
      <c r="E370" s="31" t="s">
        <v>830</v>
      </c>
      <c r="F370" s="31" t="s">
        <v>81</v>
      </c>
      <c r="G370" s="43">
        <v>147</v>
      </c>
      <c r="H370" s="31">
        <v>2</v>
      </c>
      <c r="K370" s="31" t="s">
        <v>432</v>
      </c>
      <c r="L370" s="25" t="s">
        <v>12</v>
      </c>
      <c r="M370" s="25">
        <v>25</v>
      </c>
      <c r="N370" s="26" t="str">
        <f t="shared" si="27"/>
        <v>0729</v>
      </c>
      <c r="O370" s="26" t="str">
        <f t="shared" si="25"/>
        <v>15</v>
      </c>
      <c r="P370" s="26" t="str">
        <f t="shared" si="28"/>
        <v>H26.7-250729-15</v>
      </c>
    </row>
    <row r="371" spans="1:16" ht="31.5" x14ac:dyDescent="0.25">
      <c r="A371" s="20">
        <f t="shared" si="29"/>
        <v>363</v>
      </c>
      <c r="B371" s="20" t="str">
        <f t="shared" si="26"/>
        <v>H26.7-250729-43</v>
      </c>
      <c r="C371" s="41" t="s">
        <v>19</v>
      </c>
      <c r="D371" s="42" t="s">
        <v>735</v>
      </c>
      <c r="E371" s="31" t="s">
        <v>64</v>
      </c>
      <c r="F371" s="31" t="s">
        <v>67</v>
      </c>
      <c r="G371" s="43">
        <v>4596</v>
      </c>
      <c r="H371" s="31">
        <v>2</v>
      </c>
      <c r="K371" s="31" t="s">
        <v>433</v>
      </c>
      <c r="L371" s="11" t="s">
        <v>12</v>
      </c>
      <c r="M371" s="11">
        <v>25</v>
      </c>
      <c r="N371" s="8" t="str">
        <f t="shared" si="27"/>
        <v>0729</v>
      </c>
      <c r="O371" s="8" t="str">
        <f t="shared" si="25"/>
        <v>43</v>
      </c>
      <c r="P371" s="8" t="str">
        <f t="shared" si="28"/>
        <v>H26.7-250729-43</v>
      </c>
    </row>
    <row r="372" spans="1:16" ht="31.5" x14ac:dyDescent="0.25">
      <c r="A372" s="20">
        <f t="shared" si="29"/>
        <v>364</v>
      </c>
      <c r="B372" s="20" t="str">
        <f t="shared" si="26"/>
        <v>H26.7-250730-02</v>
      </c>
      <c r="C372" s="41" t="s">
        <v>33</v>
      </c>
      <c r="D372" s="42" t="s">
        <v>736</v>
      </c>
      <c r="E372" s="31" t="s">
        <v>831</v>
      </c>
      <c r="F372" s="31" t="s">
        <v>68</v>
      </c>
      <c r="G372" s="43">
        <v>10350</v>
      </c>
      <c r="H372" s="31">
        <v>4</v>
      </c>
      <c r="K372" s="32" t="s">
        <v>434</v>
      </c>
      <c r="L372" s="11" t="s">
        <v>12</v>
      </c>
      <c r="M372" s="11">
        <v>25</v>
      </c>
      <c r="N372" s="8" t="str">
        <f t="shared" si="27"/>
        <v>0730</v>
      </c>
      <c r="O372" s="8" t="str">
        <f t="shared" si="25"/>
        <v>02</v>
      </c>
      <c r="P372" s="8" t="str">
        <f t="shared" si="28"/>
        <v>H26.7-250730-02</v>
      </c>
    </row>
    <row r="373" spans="1:16" ht="31.5" x14ac:dyDescent="0.25">
      <c r="A373" s="20">
        <f t="shared" si="29"/>
        <v>365</v>
      </c>
      <c r="B373" s="20" t="str">
        <f t="shared" si="26"/>
        <v>H26.7-250730-01</v>
      </c>
      <c r="C373" s="41" t="s">
        <v>737</v>
      </c>
      <c r="D373" s="42" t="s">
        <v>738</v>
      </c>
      <c r="E373" s="31" t="s">
        <v>832</v>
      </c>
      <c r="F373" s="31" t="s">
        <v>68</v>
      </c>
      <c r="G373" s="43">
        <v>11814</v>
      </c>
      <c r="H373" s="31">
        <v>7</v>
      </c>
      <c r="K373" s="32" t="s">
        <v>435</v>
      </c>
      <c r="L373" s="11" t="s">
        <v>12</v>
      </c>
      <c r="M373" s="11">
        <v>25</v>
      </c>
      <c r="N373" s="8" t="str">
        <f t="shared" si="27"/>
        <v>0730</v>
      </c>
      <c r="O373" s="8" t="str">
        <f t="shared" si="25"/>
        <v>01</v>
      </c>
      <c r="P373" s="8" t="str">
        <f t="shared" si="28"/>
        <v>H26.7-250730-01</v>
      </c>
    </row>
    <row r="374" spans="1:16" ht="31.5" x14ac:dyDescent="0.25">
      <c r="A374" s="20">
        <f t="shared" si="29"/>
        <v>366</v>
      </c>
      <c r="B374" s="20" t="str">
        <f t="shared" si="26"/>
        <v>H26.7-250729-25</v>
      </c>
      <c r="C374" s="41" t="s">
        <v>45</v>
      </c>
      <c r="D374" s="42" t="s">
        <v>727</v>
      </c>
      <c r="E374" s="31" t="s">
        <v>61</v>
      </c>
      <c r="F374" s="31" t="s">
        <v>71</v>
      </c>
      <c r="G374" s="43">
        <v>288</v>
      </c>
      <c r="H374" s="31">
        <v>21</v>
      </c>
      <c r="K374" s="31" t="s">
        <v>436</v>
      </c>
      <c r="L374" s="11" t="s">
        <v>12</v>
      </c>
      <c r="M374" s="11">
        <v>25</v>
      </c>
      <c r="N374" s="8" t="str">
        <f t="shared" si="27"/>
        <v>0729</v>
      </c>
      <c r="O374" s="8" t="str">
        <f t="shared" si="25"/>
        <v>25</v>
      </c>
      <c r="P374" s="8" t="str">
        <f t="shared" si="28"/>
        <v>H26.7-250729-25</v>
      </c>
    </row>
    <row r="375" spans="1:16" ht="31.5" x14ac:dyDescent="0.25">
      <c r="A375" s="20">
        <f t="shared" si="29"/>
        <v>367</v>
      </c>
      <c r="B375" s="20" t="str">
        <f t="shared" si="26"/>
        <v>H26.7-250729-34</v>
      </c>
      <c r="C375" s="41" t="s">
        <v>45</v>
      </c>
      <c r="D375" s="42" t="s">
        <v>727</v>
      </c>
      <c r="E375" s="31" t="s">
        <v>77</v>
      </c>
      <c r="F375" s="31" t="s">
        <v>81</v>
      </c>
      <c r="G375" s="43">
        <v>120</v>
      </c>
      <c r="H375" s="31">
        <v>2</v>
      </c>
      <c r="K375" s="31" t="s">
        <v>437</v>
      </c>
      <c r="L375" s="11" t="s">
        <v>12</v>
      </c>
      <c r="M375" s="11">
        <v>25</v>
      </c>
      <c r="N375" s="8" t="str">
        <f t="shared" si="27"/>
        <v>0729</v>
      </c>
      <c r="O375" s="8" t="str">
        <f t="shared" si="25"/>
        <v>34</v>
      </c>
      <c r="P375" s="8" t="str">
        <f t="shared" si="28"/>
        <v>H26.7-250729-34</v>
      </c>
    </row>
    <row r="376" spans="1:16" ht="31.5" x14ac:dyDescent="0.25">
      <c r="A376" s="20">
        <f t="shared" si="29"/>
        <v>368</v>
      </c>
      <c r="B376" s="20" t="str">
        <f t="shared" si="26"/>
        <v>H26.7-250729-35</v>
      </c>
      <c r="C376" s="41" t="s">
        <v>45</v>
      </c>
      <c r="D376" s="42" t="s">
        <v>727</v>
      </c>
      <c r="E376" s="31" t="s">
        <v>829</v>
      </c>
      <c r="F376" s="31" t="s">
        <v>81</v>
      </c>
      <c r="G376" s="43">
        <v>2304</v>
      </c>
      <c r="H376" s="31">
        <v>3</v>
      </c>
      <c r="K376" s="31" t="s">
        <v>438</v>
      </c>
      <c r="L376" s="11" t="s">
        <v>12</v>
      </c>
      <c r="M376" s="11">
        <v>25</v>
      </c>
      <c r="N376" s="8" t="str">
        <f t="shared" si="27"/>
        <v>0729</v>
      </c>
      <c r="O376" s="8" t="str">
        <f t="shared" si="25"/>
        <v>35</v>
      </c>
      <c r="P376" s="8" t="str">
        <f t="shared" si="28"/>
        <v>H26.7-250729-35</v>
      </c>
    </row>
    <row r="377" spans="1:16" ht="31.5" x14ac:dyDescent="0.25">
      <c r="A377" s="20">
        <f t="shared" si="29"/>
        <v>369</v>
      </c>
      <c r="B377" s="20" t="str">
        <f t="shared" si="26"/>
        <v>H26.7-250729-37</v>
      </c>
      <c r="C377" s="41" t="s">
        <v>45</v>
      </c>
      <c r="D377" s="42" t="s">
        <v>727</v>
      </c>
      <c r="E377" s="31" t="s">
        <v>63</v>
      </c>
      <c r="F377" s="31" t="s">
        <v>81</v>
      </c>
      <c r="G377" s="43">
        <v>326</v>
      </c>
      <c r="H377" s="31">
        <v>3</v>
      </c>
      <c r="K377" s="31" t="s">
        <v>439</v>
      </c>
      <c r="L377" s="11" t="s">
        <v>12</v>
      </c>
      <c r="M377" s="11">
        <v>25</v>
      </c>
      <c r="N377" s="8" t="str">
        <f t="shared" si="27"/>
        <v>0729</v>
      </c>
      <c r="O377" s="8" t="str">
        <f t="shared" si="25"/>
        <v>37</v>
      </c>
      <c r="P377" s="8" t="str">
        <f t="shared" si="28"/>
        <v>H26.7-250729-37</v>
      </c>
    </row>
    <row r="378" spans="1:16" ht="31.5" x14ac:dyDescent="0.25">
      <c r="A378" s="20">
        <f t="shared" si="29"/>
        <v>370</v>
      </c>
      <c r="B378" s="20" t="str">
        <f t="shared" si="26"/>
        <v>H26.7-250729-38</v>
      </c>
      <c r="C378" s="41" t="s">
        <v>45</v>
      </c>
      <c r="D378" s="42" t="s">
        <v>727</v>
      </c>
      <c r="E378" s="31" t="s">
        <v>114</v>
      </c>
      <c r="F378" s="31" t="s">
        <v>81</v>
      </c>
      <c r="G378" s="43">
        <v>3850</v>
      </c>
      <c r="H378" s="31">
        <v>2</v>
      </c>
      <c r="K378" s="31" t="s">
        <v>440</v>
      </c>
      <c r="L378" s="11" t="s">
        <v>12</v>
      </c>
      <c r="M378" s="11">
        <v>25</v>
      </c>
      <c r="N378" s="8" t="str">
        <f t="shared" si="27"/>
        <v>0729</v>
      </c>
      <c r="O378" s="8" t="str">
        <f t="shared" si="25"/>
        <v>38</v>
      </c>
      <c r="P378" s="8" t="str">
        <f t="shared" si="28"/>
        <v>H26.7-250729-38</v>
      </c>
    </row>
    <row r="379" spans="1:16" ht="31.5" x14ac:dyDescent="0.25">
      <c r="A379" s="20">
        <f t="shared" si="29"/>
        <v>371</v>
      </c>
      <c r="B379" s="20" t="str">
        <f t="shared" si="26"/>
        <v>H26.7-250729-40</v>
      </c>
      <c r="C379" s="41" t="s">
        <v>45</v>
      </c>
      <c r="D379" s="42" t="s">
        <v>727</v>
      </c>
      <c r="E379" s="31" t="s">
        <v>64</v>
      </c>
      <c r="F379" s="31" t="s">
        <v>81</v>
      </c>
      <c r="G379" s="43">
        <v>7430</v>
      </c>
      <c r="H379" s="31">
        <v>11</v>
      </c>
      <c r="K379" s="31" t="s">
        <v>441</v>
      </c>
      <c r="L379" s="11" t="s">
        <v>12</v>
      </c>
      <c r="M379" s="11">
        <v>25</v>
      </c>
      <c r="N379" s="8" t="str">
        <f t="shared" si="27"/>
        <v>0729</v>
      </c>
      <c r="O379" s="8" t="str">
        <f t="shared" si="25"/>
        <v>40</v>
      </c>
      <c r="P379" s="8" t="str">
        <f t="shared" si="28"/>
        <v>H26.7-250729-40</v>
      </c>
    </row>
    <row r="380" spans="1:16" ht="31.5" x14ac:dyDescent="0.25">
      <c r="A380" s="20">
        <f t="shared" si="29"/>
        <v>372</v>
      </c>
      <c r="B380" s="20" t="str">
        <f t="shared" si="26"/>
        <v>H26.7-250729-41</v>
      </c>
      <c r="C380" s="41" t="s">
        <v>45</v>
      </c>
      <c r="D380" s="42" t="s">
        <v>727</v>
      </c>
      <c r="E380" s="31" t="s">
        <v>833</v>
      </c>
      <c r="F380" s="31" t="s">
        <v>81</v>
      </c>
      <c r="G380" s="43">
        <v>100</v>
      </c>
      <c r="H380" s="31">
        <v>1</v>
      </c>
      <c r="K380" s="31" t="s">
        <v>442</v>
      </c>
      <c r="L380" s="11" t="s">
        <v>12</v>
      </c>
      <c r="M380" s="11">
        <v>25</v>
      </c>
      <c r="N380" s="8" t="str">
        <f t="shared" si="27"/>
        <v>0729</v>
      </c>
      <c r="O380" s="8" t="str">
        <f t="shared" si="25"/>
        <v>41</v>
      </c>
      <c r="P380" s="8" t="str">
        <f t="shared" si="28"/>
        <v>H26.7-250729-41</v>
      </c>
    </row>
    <row r="381" spans="1:16" ht="31.5" x14ac:dyDescent="0.25">
      <c r="A381" s="20">
        <f t="shared" si="29"/>
        <v>373</v>
      </c>
      <c r="B381" s="20" t="str">
        <f t="shared" si="26"/>
        <v>H26.7-250729-42</v>
      </c>
      <c r="C381" s="41" t="s">
        <v>45</v>
      </c>
      <c r="D381" s="42" t="s">
        <v>727</v>
      </c>
      <c r="E381" s="31" t="s">
        <v>52</v>
      </c>
      <c r="F381" s="31" t="s">
        <v>81</v>
      </c>
      <c r="G381" s="43">
        <v>3520</v>
      </c>
      <c r="H381" s="31">
        <v>8</v>
      </c>
      <c r="K381" s="31" t="s">
        <v>443</v>
      </c>
      <c r="L381" s="11" t="s">
        <v>12</v>
      </c>
      <c r="M381" s="11">
        <v>25</v>
      </c>
      <c r="N381" s="8" t="str">
        <f t="shared" si="27"/>
        <v>0729</v>
      </c>
      <c r="O381" s="8" t="str">
        <f t="shared" si="25"/>
        <v>42</v>
      </c>
      <c r="P381" s="8" t="str">
        <f t="shared" si="28"/>
        <v>H26.7-250729-42</v>
      </c>
    </row>
    <row r="382" spans="1:16" ht="18.75" x14ac:dyDescent="0.25">
      <c r="A382" s="20">
        <f t="shared" si="29"/>
        <v>374</v>
      </c>
      <c r="B382" s="20" t="str">
        <f t="shared" si="26"/>
        <v>H26.7-250729-05</v>
      </c>
      <c r="C382" s="41" t="s">
        <v>126</v>
      </c>
      <c r="D382" s="42" t="s">
        <v>739</v>
      </c>
      <c r="E382" s="31" t="s">
        <v>791</v>
      </c>
      <c r="F382" s="31" t="s">
        <v>68</v>
      </c>
      <c r="G382" s="43" t="s">
        <v>869</v>
      </c>
      <c r="H382" s="31">
        <v>2</v>
      </c>
      <c r="K382" s="32" t="s">
        <v>444</v>
      </c>
      <c r="L382" s="11" t="s">
        <v>12</v>
      </c>
      <c r="M382" s="11">
        <v>25</v>
      </c>
      <c r="N382" s="8" t="str">
        <f t="shared" si="27"/>
        <v>0729</v>
      </c>
      <c r="O382" s="8" t="str">
        <f t="shared" si="25"/>
        <v>05</v>
      </c>
      <c r="P382" s="8" t="str">
        <f t="shared" si="28"/>
        <v>H26.7-250729-05</v>
      </c>
    </row>
    <row r="383" spans="1:16" ht="18.75" x14ac:dyDescent="0.25">
      <c r="A383" s="20">
        <f t="shared" si="29"/>
        <v>375</v>
      </c>
      <c r="B383" s="20" t="str">
        <f t="shared" si="26"/>
        <v>H26.7-250730-06</v>
      </c>
      <c r="C383" s="41" t="s">
        <v>126</v>
      </c>
      <c r="D383" s="42" t="s">
        <v>739</v>
      </c>
      <c r="E383" s="31" t="s">
        <v>57</v>
      </c>
      <c r="F383" s="31" t="s">
        <v>79</v>
      </c>
      <c r="G383" s="43">
        <v>1200</v>
      </c>
      <c r="H383" s="31">
        <v>1</v>
      </c>
      <c r="K383" s="32" t="s">
        <v>445</v>
      </c>
      <c r="L383" s="11" t="s">
        <v>12</v>
      </c>
      <c r="M383" s="11">
        <v>25</v>
      </c>
      <c r="N383" s="8" t="str">
        <f t="shared" si="27"/>
        <v>0730</v>
      </c>
      <c r="O383" s="8" t="str">
        <f t="shared" si="25"/>
        <v>06</v>
      </c>
      <c r="P383" s="8" t="str">
        <f t="shared" si="28"/>
        <v>H26.7-250730-06</v>
      </c>
    </row>
    <row r="384" spans="1:16" ht="31.5" x14ac:dyDescent="0.25">
      <c r="A384" s="20">
        <f t="shared" si="29"/>
        <v>376</v>
      </c>
      <c r="B384" s="20" t="str">
        <f t="shared" si="26"/>
        <v>H26.7-250730-04</v>
      </c>
      <c r="C384" s="41" t="s">
        <v>102</v>
      </c>
      <c r="D384" s="42" t="s">
        <v>628</v>
      </c>
      <c r="E384" s="31" t="s">
        <v>128</v>
      </c>
      <c r="F384" s="31" t="s">
        <v>79</v>
      </c>
      <c r="G384" s="43">
        <v>600</v>
      </c>
      <c r="H384" s="31">
        <v>2</v>
      </c>
      <c r="K384" s="32" t="s">
        <v>446</v>
      </c>
      <c r="L384" s="11" t="s">
        <v>12</v>
      </c>
      <c r="M384" s="11">
        <v>25</v>
      </c>
      <c r="N384" s="8" t="str">
        <f t="shared" si="27"/>
        <v>0730</v>
      </c>
      <c r="O384" s="8" t="str">
        <f t="shared" si="25"/>
        <v>04</v>
      </c>
      <c r="P384" s="8" t="str">
        <f t="shared" si="28"/>
        <v>H26.7-250730-04</v>
      </c>
    </row>
    <row r="385" spans="1:16" ht="31.5" x14ac:dyDescent="0.25">
      <c r="A385" s="20">
        <f t="shared" si="29"/>
        <v>377</v>
      </c>
      <c r="B385" s="20" t="str">
        <f t="shared" si="26"/>
        <v>H26.7-250730-05</v>
      </c>
      <c r="C385" s="41" t="s">
        <v>102</v>
      </c>
      <c r="D385" s="42" t="s">
        <v>628</v>
      </c>
      <c r="E385" s="31" t="s">
        <v>834</v>
      </c>
      <c r="F385" s="31" t="s">
        <v>79</v>
      </c>
      <c r="G385" s="43">
        <v>100</v>
      </c>
      <c r="H385" s="31">
        <v>1</v>
      </c>
      <c r="K385" s="32" t="s">
        <v>447</v>
      </c>
      <c r="L385" s="11" t="s">
        <v>12</v>
      </c>
      <c r="M385" s="11">
        <v>25</v>
      </c>
      <c r="N385" s="8" t="str">
        <f t="shared" si="27"/>
        <v>0730</v>
      </c>
      <c r="O385" s="8" t="str">
        <f t="shared" si="25"/>
        <v>05</v>
      </c>
      <c r="P385" s="8" t="str">
        <f t="shared" si="28"/>
        <v>H26.7-250730-05</v>
      </c>
    </row>
    <row r="386" spans="1:16" ht="31.5" x14ac:dyDescent="0.25">
      <c r="A386" s="20">
        <f t="shared" si="29"/>
        <v>378</v>
      </c>
      <c r="B386" s="20" t="str">
        <f t="shared" si="26"/>
        <v>H26.7-250730-10</v>
      </c>
      <c r="C386" s="41" t="s">
        <v>162</v>
      </c>
      <c r="D386" s="42" t="s">
        <v>740</v>
      </c>
      <c r="E386" s="31" t="s">
        <v>78</v>
      </c>
      <c r="F386" s="31" t="s">
        <v>67</v>
      </c>
      <c r="G386" s="43">
        <v>1534</v>
      </c>
      <c r="H386" s="31">
        <v>22</v>
      </c>
      <c r="K386" s="33" t="s">
        <v>448</v>
      </c>
      <c r="L386" s="11" t="s">
        <v>12</v>
      </c>
      <c r="M386" s="11">
        <v>25</v>
      </c>
      <c r="N386" s="8" t="str">
        <f t="shared" si="27"/>
        <v>0730</v>
      </c>
      <c r="O386" s="8" t="str">
        <f t="shared" si="25"/>
        <v>10</v>
      </c>
      <c r="P386" s="8" t="str">
        <f t="shared" si="28"/>
        <v>H26.7-250730-10</v>
      </c>
    </row>
    <row r="387" spans="1:16" ht="31.5" x14ac:dyDescent="0.25">
      <c r="A387" s="20">
        <f t="shared" si="29"/>
        <v>379</v>
      </c>
      <c r="B387" s="20" t="str">
        <f t="shared" si="26"/>
        <v>H26.7-250730-12</v>
      </c>
      <c r="C387" s="41" t="s">
        <v>84</v>
      </c>
      <c r="D387" s="42" t="s">
        <v>741</v>
      </c>
      <c r="E387" s="31" t="s">
        <v>107</v>
      </c>
      <c r="F387" s="31" t="s">
        <v>67</v>
      </c>
      <c r="G387" s="43">
        <v>2040</v>
      </c>
      <c r="H387" s="31">
        <v>1</v>
      </c>
      <c r="K387" s="33" t="s">
        <v>449</v>
      </c>
      <c r="L387" s="11" t="s">
        <v>12</v>
      </c>
      <c r="M387" s="11">
        <v>25</v>
      </c>
      <c r="N387" s="8" t="str">
        <f t="shared" si="27"/>
        <v>0730</v>
      </c>
      <c r="O387" s="8" t="str">
        <f t="shared" si="25"/>
        <v>12</v>
      </c>
      <c r="P387" s="8" t="str">
        <f t="shared" si="28"/>
        <v>H26.7-250730-12</v>
      </c>
    </row>
    <row r="388" spans="1:16" ht="18.75" x14ac:dyDescent="0.25">
      <c r="A388" s="20">
        <f t="shared" si="29"/>
        <v>380</v>
      </c>
      <c r="B388" s="20" t="str">
        <f t="shared" si="26"/>
        <v>H26.7-250730-13</v>
      </c>
      <c r="C388" s="41" t="s">
        <v>156</v>
      </c>
      <c r="D388" s="42" t="s">
        <v>742</v>
      </c>
      <c r="E388" s="31" t="s">
        <v>51</v>
      </c>
      <c r="F388" s="31" t="s">
        <v>79</v>
      </c>
      <c r="G388" s="43">
        <v>126500</v>
      </c>
      <c r="H388" s="31">
        <v>12</v>
      </c>
      <c r="K388" s="31" t="s">
        <v>450</v>
      </c>
      <c r="L388" s="11" t="s">
        <v>12</v>
      </c>
      <c r="M388" s="11">
        <v>25</v>
      </c>
      <c r="N388" s="8" t="str">
        <f t="shared" si="27"/>
        <v>0730</v>
      </c>
      <c r="O388" s="8" t="str">
        <f t="shared" si="25"/>
        <v>13</v>
      </c>
      <c r="P388" s="8" t="str">
        <f t="shared" si="28"/>
        <v>H26.7-250730-13</v>
      </c>
    </row>
    <row r="389" spans="1:16" ht="31.5" x14ac:dyDescent="0.25">
      <c r="A389" s="20">
        <f t="shared" si="29"/>
        <v>381</v>
      </c>
      <c r="B389" s="20" t="str">
        <f t="shared" si="26"/>
        <v>H26.7-250730-11</v>
      </c>
      <c r="C389" s="41" t="s">
        <v>743</v>
      </c>
      <c r="D389" s="42" t="s">
        <v>744</v>
      </c>
      <c r="E389" s="31" t="s">
        <v>835</v>
      </c>
      <c r="F389" s="31" t="s">
        <v>79</v>
      </c>
      <c r="G389" s="43">
        <v>962</v>
      </c>
      <c r="H389" s="31">
        <v>7</v>
      </c>
      <c r="K389" s="32" t="s">
        <v>451</v>
      </c>
      <c r="L389" s="11" t="s">
        <v>12</v>
      </c>
      <c r="M389" s="11">
        <v>25</v>
      </c>
      <c r="N389" s="8" t="str">
        <f t="shared" si="27"/>
        <v>0730</v>
      </c>
      <c r="O389" s="8" t="str">
        <f t="shared" si="25"/>
        <v>11</v>
      </c>
      <c r="P389" s="8" t="str">
        <f t="shared" si="28"/>
        <v>H26.7-250730-11</v>
      </c>
    </row>
    <row r="390" spans="1:16" ht="31.5" x14ac:dyDescent="0.25">
      <c r="A390" s="20">
        <f t="shared" si="29"/>
        <v>382</v>
      </c>
      <c r="B390" s="20" t="str">
        <f t="shared" si="26"/>
        <v>H26.7-250730-21</v>
      </c>
      <c r="C390" s="41" t="s">
        <v>19</v>
      </c>
      <c r="D390" s="42" t="s">
        <v>735</v>
      </c>
      <c r="E390" s="31" t="s">
        <v>52</v>
      </c>
      <c r="F390" s="31" t="s">
        <v>67</v>
      </c>
      <c r="G390" s="43">
        <f>2064+2700</f>
        <v>4764</v>
      </c>
      <c r="H390" s="31">
        <v>2</v>
      </c>
      <c r="K390" s="31" t="s">
        <v>452</v>
      </c>
      <c r="L390" s="11" t="s">
        <v>12</v>
      </c>
      <c r="M390" s="11">
        <v>25</v>
      </c>
      <c r="N390" s="8" t="str">
        <f t="shared" si="27"/>
        <v>0730</v>
      </c>
      <c r="O390" s="8" t="str">
        <f t="shared" si="25"/>
        <v>21</v>
      </c>
      <c r="P390" s="8" t="str">
        <f t="shared" si="28"/>
        <v>H26.7-250730-21</v>
      </c>
    </row>
    <row r="391" spans="1:16" ht="31.5" x14ac:dyDescent="0.25">
      <c r="A391" s="20">
        <f t="shared" si="29"/>
        <v>383</v>
      </c>
      <c r="B391" s="20" t="str">
        <f t="shared" si="26"/>
        <v>H26.7-250730-22</v>
      </c>
      <c r="C391" s="41" t="s">
        <v>19</v>
      </c>
      <c r="D391" s="42" t="s">
        <v>735</v>
      </c>
      <c r="E391" s="31" t="s">
        <v>52</v>
      </c>
      <c r="F391" s="31" t="s">
        <v>67</v>
      </c>
      <c r="G391" s="43">
        <v>1440</v>
      </c>
      <c r="H391" s="31">
        <v>1</v>
      </c>
      <c r="K391" s="31" t="s">
        <v>453</v>
      </c>
      <c r="L391" s="11" t="s">
        <v>12</v>
      </c>
      <c r="M391" s="11">
        <v>25</v>
      </c>
      <c r="N391" s="8" t="str">
        <f t="shared" si="27"/>
        <v>0730</v>
      </c>
      <c r="O391" s="8" t="str">
        <f t="shared" si="25"/>
        <v>22</v>
      </c>
      <c r="P391" s="8" t="str">
        <f t="shared" si="28"/>
        <v>H26.7-250730-22</v>
      </c>
    </row>
    <row r="392" spans="1:16" ht="31.5" x14ac:dyDescent="0.25">
      <c r="A392" s="20">
        <f t="shared" si="29"/>
        <v>384</v>
      </c>
      <c r="B392" s="20" t="str">
        <f t="shared" si="26"/>
        <v>H26.7-250730-23</v>
      </c>
      <c r="C392" s="41" t="s">
        <v>19</v>
      </c>
      <c r="D392" s="42" t="s">
        <v>735</v>
      </c>
      <c r="E392" s="31" t="s">
        <v>52</v>
      </c>
      <c r="F392" s="31" t="s">
        <v>67</v>
      </c>
      <c r="G392" s="43">
        <v>3200</v>
      </c>
      <c r="H392" s="31">
        <v>1</v>
      </c>
      <c r="K392" s="31" t="s">
        <v>454</v>
      </c>
      <c r="L392" s="11" t="s">
        <v>12</v>
      </c>
      <c r="M392" s="11">
        <v>25</v>
      </c>
      <c r="N392" s="8" t="str">
        <f t="shared" si="27"/>
        <v>0730</v>
      </c>
      <c r="O392" s="8" t="str">
        <f t="shared" si="25"/>
        <v>23</v>
      </c>
      <c r="P392" s="8" t="str">
        <f t="shared" si="28"/>
        <v>H26.7-250730-23</v>
      </c>
    </row>
    <row r="393" spans="1:16" ht="31.5" x14ac:dyDescent="0.25">
      <c r="A393" s="20">
        <f t="shared" si="29"/>
        <v>385</v>
      </c>
      <c r="B393" s="20" t="str">
        <f t="shared" si="26"/>
        <v>H26.7-250730-24</v>
      </c>
      <c r="C393" s="41" t="s">
        <v>19</v>
      </c>
      <c r="D393" s="42" t="s">
        <v>735</v>
      </c>
      <c r="E393" s="31" t="s">
        <v>52</v>
      </c>
      <c r="F393" s="31" t="s">
        <v>67</v>
      </c>
      <c r="G393" s="43">
        <v>1740</v>
      </c>
      <c r="H393" s="31">
        <v>1</v>
      </c>
      <c r="K393" s="31" t="s">
        <v>455</v>
      </c>
      <c r="L393" s="11" t="s">
        <v>12</v>
      </c>
      <c r="M393" s="11">
        <v>25</v>
      </c>
      <c r="N393" s="8" t="str">
        <f t="shared" si="27"/>
        <v>0730</v>
      </c>
      <c r="O393" s="8" t="str">
        <f t="shared" ref="O393:O402" si="30">+RIGHT(K393,2)</f>
        <v>24</v>
      </c>
      <c r="P393" s="8" t="str">
        <f t="shared" si="28"/>
        <v>H26.7-250730-24</v>
      </c>
    </row>
    <row r="394" spans="1:16" ht="31.5" x14ac:dyDescent="0.25">
      <c r="A394" s="20">
        <f t="shared" si="29"/>
        <v>386</v>
      </c>
      <c r="B394" s="20" t="str">
        <f t="shared" ref="B394:B421" si="31">+P394</f>
        <v>H26.7-250730-25</v>
      </c>
      <c r="C394" s="41" t="s">
        <v>19</v>
      </c>
      <c r="D394" s="42" t="s">
        <v>735</v>
      </c>
      <c r="E394" s="31" t="s">
        <v>135</v>
      </c>
      <c r="F394" s="31" t="s">
        <v>67</v>
      </c>
      <c r="G394" s="43">
        <v>1696</v>
      </c>
      <c r="H394" s="31">
        <v>1</v>
      </c>
      <c r="K394" s="31" t="s">
        <v>456</v>
      </c>
      <c r="L394" s="11" t="s">
        <v>12</v>
      </c>
      <c r="M394" s="11">
        <v>25</v>
      </c>
      <c r="N394" s="8" t="str">
        <f t="shared" ref="N394:N402" si="32">+LEFT(K394,4)</f>
        <v>0730</v>
      </c>
      <c r="O394" s="8" t="str">
        <f t="shared" si="30"/>
        <v>25</v>
      </c>
      <c r="P394" s="8" t="str">
        <f t="shared" ref="P394:P402" si="33">+$L$9&amp;$M$9&amp;N394&amp;"-"&amp;O394</f>
        <v>H26.7-250730-25</v>
      </c>
    </row>
    <row r="395" spans="1:16" ht="31.5" x14ac:dyDescent="0.25">
      <c r="A395" s="20">
        <f t="shared" ref="A395:A421" si="34">+A394+1</f>
        <v>387</v>
      </c>
      <c r="B395" s="20" t="str">
        <f t="shared" si="31"/>
        <v>H26.7-250730-26</v>
      </c>
      <c r="C395" s="41" t="s">
        <v>19</v>
      </c>
      <c r="D395" s="42" t="s">
        <v>735</v>
      </c>
      <c r="E395" s="31" t="s">
        <v>135</v>
      </c>
      <c r="F395" s="31" t="s">
        <v>67</v>
      </c>
      <c r="G395" s="43">
        <v>1700</v>
      </c>
      <c r="H395" s="31">
        <v>1</v>
      </c>
      <c r="K395" s="31" t="s">
        <v>457</v>
      </c>
      <c r="L395" s="11" t="s">
        <v>12</v>
      </c>
      <c r="M395" s="11">
        <v>25</v>
      </c>
      <c r="N395" s="8" t="str">
        <f t="shared" si="32"/>
        <v>0730</v>
      </c>
      <c r="O395" s="8" t="str">
        <f t="shared" si="30"/>
        <v>26</v>
      </c>
      <c r="P395" s="8" t="str">
        <f t="shared" si="33"/>
        <v>H26.7-250730-26</v>
      </c>
    </row>
    <row r="396" spans="1:16" ht="31.5" x14ac:dyDescent="0.25">
      <c r="A396" s="20">
        <f t="shared" si="34"/>
        <v>388</v>
      </c>
      <c r="B396" s="20" t="str">
        <f t="shared" si="31"/>
        <v>H26.7-250730-07</v>
      </c>
      <c r="C396" s="41" t="s">
        <v>745</v>
      </c>
      <c r="D396" s="42" t="s">
        <v>637</v>
      </c>
      <c r="E396" s="31" t="s">
        <v>57</v>
      </c>
      <c r="F396" s="31" t="s">
        <v>68</v>
      </c>
      <c r="G396" s="43">
        <v>19890</v>
      </c>
      <c r="H396" s="31">
        <v>1</v>
      </c>
      <c r="K396" s="32" t="s">
        <v>458</v>
      </c>
      <c r="L396" s="11" t="s">
        <v>12</v>
      </c>
      <c r="M396" s="11">
        <v>25</v>
      </c>
      <c r="N396" s="8" t="str">
        <f t="shared" si="32"/>
        <v>0730</v>
      </c>
      <c r="O396" s="8" t="str">
        <f t="shared" si="30"/>
        <v>07</v>
      </c>
      <c r="P396" s="8" t="str">
        <f t="shared" si="33"/>
        <v>H26.7-250730-07</v>
      </c>
    </row>
    <row r="397" spans="1:16" ht="31.5" x14ac:dyDescent="0.25">
      <c r="A397" s="20">
        <f t="shared" si="34"/>
        <v>389</v>
      </c>
      <c r="B397" s="20" t="str">
        <f t="shared" si="31"/>
        <v>H26.7-250731-01</v>
      </c>
      <c r="C397" s="41" t="s">
        <v>746</v>
      </c>
      <c r="D397" s="42" t="s">
        <v>747</v>
      </c>
      <c r="E397" s="31" t="s">
        <v>836</v>
      </c>
      <c r="F397" s="31" t="s">
        <v>69</v>
      </c>
      <c r="G397" s="43" t="s">
        <v>868</v>
      </c>
      <c r="H397" s="31">
        <v>2</v>
      </c>
      <c r="K397" s="32" t="s">
        <v>459</v>
      </c>
      <c r="L397" s="11" t="s">
        <v>12</v>
      </c>
      <c r="M397" s="11">
        <v>25</v>
      </c>
      <c r="N397" s="8" t="str">
        <f t="shared" si="32"/>
        <v>0731</v>
      </c>
      <c r="O397" s="8" t="str">
        <f t="shared" si="30"/>
        <v>01</v>
      </c>
      <c r="P397" s="8" t="str">
        <f t="shared" si="33"/>
        <v>H26.7-250731-01</v>
      </c>
    </row>
    <row r="398" spans="1:16" ht="31.5" x14ac:dyDescent="0.25">
      <c r="A398" s="20">
        <f t="shared" si="34"/>
        <v>390</v>
      </c>
      <c r="B398" s="20" t="str">
        <f t="shared" si="31"/>
        <v>H26.7-250731-03</v>
      </c>
      <c r="C398" s="41" t="s">
        <v>746</v>
      </c>
      <c r="D398" s="42" t="s">
        <v>747</v>
      </c>
      <c r="E398" s="31" t="s">
        <v>836</v>
      </c>
      <c r="F398" s="31" t="s">
        <v>69</v>
      </c>
      <c r="G398" s="43" t="s">
        <v>867</v>
      </c>
      <c r="H398" s="31">
        <v>1</v>
      </c>
      <c r="K398" s="32" t="s">
        <v>460</v>
      </c>
      <c r="L398" s="11" t="s">
        <v>12</v>
      </c>
      <c r="M398" s="11">
        <v>25</v>
      </c>
      <c r="N398" s="8" t="str">
        <f t="shared" si="32"/>
        <v>0731</v>
      </c>
      <c r="O398" s="8" t="str">
        <f t="shared" si="30"/>
        <v>03</v>
      </c>
      <c r="P398" s="8" t="str">
        <f t="shared" si="33"/>
        <v>H26.7-250731-03</v>
      </c>
    </row>
    <row r="399" spans="1:16" ht="31.5" x14ac:dyDescent="0.25">
      <c r="A399" s="20">
        <f t="shared" si="34"/>
        <v>391</v>
      </c>
      <c r="B399" s="20" t="str">
        <f t="shared" si="31"/>
        <v>H26.7-250731-04</v>
      </c>
      <c r="C399" s="41" t="s">
        <v>746</v>
      </c>
      <c r="D399" s="42" t="s">
        <v>747</v>
      </c>
      <c r="E399" s="31" t="s">
        <v>836</v>
      </c>
      <c r="F399" s="31" t="s">
        <v>69</v>
      </c>
      <c r="G399" s="43">
        <f>18.74+14.26</f>
        <v>33</v>
      </c>
      <c r="H399" s="31">
        <v>2</v>
      </c>
      <c r="K399" s="32" t="s">
        <v>461</v>
      </c>
      <c r="L399" s="11" t="s">
        <v>12</v>
      </c>
      <c r="M399" s="11">
        <v>25</v>
      </c>
      <c r="N399" s="8" t="str">
        <f t="shared" si="32"/>
        <v>0731</v>
      </c>
      <c r="O399" s="8" t="str">
        <f t="shared" si="30"/>
        <v>04</v>
      </c>
      <c r="P399" s="8" t="str">
        <f t="shared" si="33"/>
        <v>H26.7-250731-04</v>
      </c>
    </row>
    <row r="400" spans="1:16" ht="31.5" x14ac:dyDescent="0.25">
      <c r="A400" s="20">
        <f t="shared" si="34"/>
        <v>392</v>
      </c>
      <c r="B400" s="20" t="str">
        <f t="shared" si="31"/>
        <v>H26.7-250731-05</v>
      </c>
      <c r="C400" s="41" t="s">
        <v>746</v>
      </c>
      <c r="D400" s="42" t="s">
        <v>747</v>
      </c>
      <c r="E400" s="31" t="s">
        <v>836</v>
      </c>
      <c r="F400" s="31" t="s">
        <v>69</v>
      </c>
      <c r="G400" s="43" t="s">
        <v>866</v>
      </c>
      <c r="H400" s="31">
        <v>2</v>
      </c>
      <c r="K400" s="32" t="s">
        <v>462</v>
      </c>
      <c r="L400" s="11" t="s">
        <v>12</v>
      </c>
      <c r="M400" s="11">
        <v>25</v>
      </c>
      <c r="N400" s="8" t="str">
        <f t="shared" si="32"/>
        <v>0731</v>
      </c>
      <c r="O400" s="8" t="str">
        <f t="shared" si="30"/>
        <v>05</v>
      </c>
      <c r="P400" s="8" t="str">
        <f t="shared" si="33"/>
        <v>H26.7-250731-05</v>
      </c>
    </row>
    <row r="401" spans="1:16" ht="31.5" x14ac:dyDescent="0.25">
      <c r="A401" s="20">
        <f t="shared" si="34"/>
        <v>393</v>
      </c>
      <c r="B401" s="20" t="str">
        <f t="shared" si="31"/>
        <v>H26.7-250731-06</v>
      </c>
      <c r="C401" s="41" t="s">
        <v>746</v>
      </c>
      <c r="D401" s="42" t="s">
        <v>747</v>
      </c>
      <c r="E401" s="31" t="s">
        <v>836</v>
      </c>
      <c r="F401" s="31" t="s">
        <v>69</v>
      </c>
      <c r="G401" s="43" t="s">
        <v>865</v>
      </c>
      <c r="H401" s="31">
        <v>7</v>
      </c>
      <c r="K401" s="32" t="s">
        <v>463</v>
      </c>
      <c r="L401" s="11" t="s">
        <v>12</v>
      </c>
      <c r="M401" s="11">
        <v>25</v>
      </c>
      <c r="N401" s="8" t="str">
        <f t="shared" si="32"/>
        <v>0731</v>
      </c>
      <c r="O401" s="8" t="str">
        <f t="shared" si="30"/>
        <v>06</v>
      </c>
      <c r="P401" s="8" t="str">
        <f t="shared" si="33"/>
        <v>H26.7-250731-06</v>
      </c>
    </row>
    <row r="402" spans="1:16" ht="31.5" x14ac:dyDescent="0.25">
      <c r="A402" s="20">
        <f t="shared" si="34"/>
        <v>394</v>
      </c>
      <c r="B402" s="20" t="str">
        <f t="shared" si="31"/>
        <v>H26.7-250731-07</v>
      </c>
      <c r="C402" s="41" t="s">
        <v>746</v>
      </c>
      <c r="D402" s="42" t="s">
        <v>747</v>
      </c>
      <c r="E402" s="31" t="s">
        <v>836</v>
      </c>
      <c r="F402" s="31" t="s">
        <v>69</v>
      </c>
      <c r="G402" s="43" t="s">
        <v>864</v>
      </c>
      <c r="H402" s="31">
        <v>1</v>
      </c>
      <c r="K402" s="32" t="s">
        <v>464</v>
      </c>
      <c r="L402" s="11" t="s">
        <v>12</v>
      </c>
      <c r="M402" s="11">
        <v>25</v>
      </c>
      <c r="N402" s="8" t="str">
        <f t="shared" si="32"/>
        <v>0731</v>
      </c>
      <c r="O402" s="8" t="str">
        <f t="shared" si="30"/>
        <v>07</v>
      </c>
      <c r="P402" s="8" t="str">
        <f t="shared" si="33"/>
        <v>H26.7-250731-07</v>
      </c>
    </row>
    <row r="403" spans="1:16" ht="31.5" x14ac:dyDescent="0.25">
      <c r="A403" s="20">
        <f t="shared" si="34"/>
        <v>395</v>
      </c>
      <c r="B403" s="20" t="str">
        <f t="shared" si="31"/>
        <v>H26.7-250731-08</v>
      </c>
      <c r="C403" s="41" t="s">
        <v>746</v>
      </c>
      <c r="D403" s="42" t="s">
        <v>747</v>
      </c>
      <c r="E403" s="31" t="s">
        <v>837</v>
      </c>
      <c r="F403" s="31" t="s">
        <v>69</v>
      </c>
      <c r="G403" s="43">
        <v>14935</v>
      </c>
      <c r="H403" s="31">
        <v>1</v>
      </c>
      <c r="K403" s="32" t="s">
        <v>465</v>
      </c>
      <c r="L403" s="11" t="s">
        <v>12</v>
      </c>
      <c r="M403" s="11">
        <v>25</v>
      </c>
      <c r="N403" s="8" t="str">
        <f t="shared" ref="N403:N421" si="35">+LEFT(K403,4)</f>
        <v>0731</v>
      </c>
      <c r="O403" s="8" t="str">
        <f t="shared" ref="O403:O421" si="36">+RIGHT(K403,2)</f>
        <v>08</v>
      </c>
      <c r="P403" s="8" t="str">
        <f t="shared" ref="P403:P421" si="37">+$L$9&amp;$M$9&amp;N403&amp;"-"&amp;O403</f>
        <v>H26.7-250731-08</v>
      </c>
    </row>
    <row r="404" spans="1:16" ht="18.75" x14ac:dyDescent="0.25">
      <c r="A404" s="20">
        <f t="shared" si="34"/>
        <v>396</v>
      </c>
      <c r="B404" s="20" t="str">
        <f t="shared" si="31"/>
        <v>H26.7-250731-09</v>
      </c>
      <c r="C404" s="41" t="s">
        <v>746</v>
      </c>
      <c r="D404" s="42" t="s">
        <v>747</v>
      </c>
      <c r="E404" s="31" t="s">
        <v>838</v>
      </c>
      <c r="F404" s="31" t="s">
        <v>69</v>
      </c>
      <c r="G404" s="43" t="s">
        <v>863</v>
      </c>
      <c r="H404" s="31">
        <v>2</v>
      </c>
      <c r="K404" s="32" t="s">
        <v>466</v>
      </c>
      <c r="L404" s="11" t="s">
        <v>12</v>
      </c>
      <c r="M404" s="11">
        <v>25</v>
      </c>
      <c r="N404" s="8" t="str">
        <f t="shared" si="35"/>
        <v>0731</v>
      </c>
      <c r="O404" s="8" t="str">
        <f t="shared" si="36"/>
        <v>09</v>
      </c>
      <c r="P404" s="8" t="str">
        <f t="shared" si="37"/>
        <v>H26.7-250731-09</v>
      </c>
    </row>
    <row r="405" spans="1:16" ht="18.75" x14ac:dyDescent="0.25">
      <c r="A405" s="20">
        <f t="shared" si="34"/>
        <v>397</v>
      </c>
      <c r="B405" s="20" t="str">
        <f t="shared" si="31"/>
        <v>H26.7-250729-36</v>
      </c>
      <c r="C405" s="41" t="s">
        <v>748</v>
      </c>
      <c r="D405" s="42" t="s">
        <v>749</v>
      </c>
      <c r="E405" s="31" t="s">
        <v>57</v>
      </c>
      <c r="F405" s="31" t="s">
        <v>68</v>
      </c>
      <c r="G405" s="43">
        <f>110+160</f>
        <v>270</v>
      </c>
      <c r="H405" s="31">
        <v>2</v>
      </c>
      <c r="K405" s="31" t="s">
        <v>467</v>
      </c>
      <c r="L405" s="11" t="s">
        <v>12</v>
      </c>
      <c r="M405" s="11">
        <v>25</v>
      </c>
      <c r="N405" s="8" t="str">
        <f t="shared" si="35"/>
        <v>0729</v>
      </c>
      <c r="O405" s="8" t="str">
        <f t="shared" si="36"/>
        <v>36</v>
      </c>
      <c r="P405" s="8" t="str">
        <f t="shared" si="37"/>
        <v>H26.7-250729-36</v>
      </c>
    </row>
    <row r="406" spans="1:16" ht="18.75" x14ac:dyDescent="0.25">
      <c r="A406" s="20">
        <f t="shared" si="34"/>
        <v>398</v>
      </c>
      <c r="B406" s="20" t="str">
        <f t="shared" si="31"/>
        <v>H26.7-250731-11</v>
      </c>
      <c r="C406" s="41" t="s">
        <v>750</v>
      </c>
      <c r="D406" s="42" t="s">
        <v>751</v>
      </c>
      <c r="E406" s="31" t="s">
        <v>57</v>
      </c>
      <c r="F406" s="31" t="s">
        <v>68</v>
      </c>
      <c r="G406" s="43">
        <f>21680+21395+21390+21405+21355+42875+42645</f>
        <v>192745</v>
      </c>
      <c r="H406" s="31">
        <v>7</v>
      </c>
      <c r="K406" s="32" t="s">
        <v>468</v>
      </c>
      <c r="L406" s="11" t="s">
        <v>12</v>
      </c>
      <c r="M406" s="11">
        <v>25</v>
      </c>
      <c r="N406" s="8" t="str">
        <f t="shared" si="35"/>
        <v>0731</v>
      </c>
      <c r="O406" s="8" t="str">
        <f t="shared" si="36"/>
        <v>11</v>
      </c>
      <c r="P406" s="8" t="str">
        <f t="shared" si="37"/>
        <v>H26.7-250731-11</v>
      </c>
    </row>
    <row r="407" spans="1:16" ht="18.75" x14ac:dyDescent="0.25">
      <c r="A407" s="20">
        <f t="shared" si="34"/>
        <v>399</v>
      </c>
      <c r="B407" s="20" t="str">
        <f t="shared" si="31"/>
        <v>H26.7-250731-12</v>
      </c>
      <c r="C407" s="41" t="s">
        <v>750</v>
      </c>
      <c r="D407" s="42" t="s">
        <v>751</v>
      </c>
      <c r="E407" s="31" t="s">
        <v>57</v>
      </c>
      <c r="F407" s="31" t="s">
        <v>68</v>
      </c>
      <c r="G407" s="43">
        <v>42610</v>
      </c>
      <c r="H407" s="31">
        <v>1</v>
      </c>
      <c r="K407" s="32" t="s">
        <v>469</v>
      </c>
      <c r="L407" s="11" t="s">
        <v>12</v>
      </c>
      <c r="M407" s="11">
        <v>25</v>
      </c>
      <c r="N407" s="8" t="str">
        <f t="shared" si="35"/>
        <v>0731</v>
      </c>
      <c r="O407" s="8" t="str">
        <f t="shared" si="36"/>
        <v>12</v>
      </c>
      <c r="P407" s="8" t="str">
        <f t="shared" si="37"/>
        <v>H26.7-250731-12</v>
      </c>
    </row>
    <row r="408" spans="1:16" ht="31.5" x14ac:dyDescent="0.25">
      <c r="A408" s="20">
        <f t="shared" si="34"/>
        <v>400</v>
      </c>
      <c r="B408" s="20" t="str">
        <f t="shared" si="31"/>
        <v>H26.7-250731-17</v>
      </c>
      <c r="C408" s="41" t="s">
        <v>752</v>
      </c>
      <c r="D408" s="42" t="s">
        <v>753</v>
      </c>
      <c r="E408" s="31" t="s">
        <v>790</v>
      </c>
      <c r="F408" s="31" t="s">
        <v>66</v>
      </c>
      <c r="G408" s="43">
        <f>1+4+6+1+1+1+1+1+1+1+1+1+1+1+1+1+1+1+2+1+1+1+1+1+1+1+1+1+1+1+1+1+1+1+1+1+1+1+2+1+1+1</f>
        <v>52</v>
      </c>
      <c r="H408" s="31">
        <v>42</v>
      </c>
      <c r="K408" s="31" t="s">
        <v>470</v>
      </c>
      <c r="L408" s="11" t="s">
        <v>12</v>
      </c>
      <c r="M408" s="11">
        <v>25</v>
      </c>
      <c r="N408" s="8" t="str">
        <f t="shared" si="35"/>
        <v>0731</v>
      </c>
      <c r="O408" s="8" t="str">
        <f t="shared" si="36"/>
        <v>17</v>
      </c>
      <c r="P408" s="8" t="str">
        <f t="shared" si="37"/>
        <v>H26.7-250731-17</v>
      </c>
    </row>
    <row r="409" spans="1:16" ht="31.5" x14ac:dyDescent="0.25">
      <c r="A409" s="20">
        <f t="shared" si="34"/>
        <v>401</v>
      </c>
      <c r="B409" s="20" t="str">
        <f t="shared" si="31"/>
        <v>H26.7-250731-14</v>
      </c>
      <c r="C409" s="41" t="s">
        <v>21</v>
      </c>
      <c r="D409" s="42" t="s">
        <v>645</v>
      </c>
      <c r="E409" s="31" t="s">
        <v>57</v>
      </c>
      <c r="F409" s="31" t="s">
        <v>68</v>
      </c>
      <c r="G409" s="43" t="s">
        <v>862</v>
      </c>
      <c r="H409" s="31">
        <v>7</v>
      </c>
      <c r="K409" s="31" t="s">
        <v>471</v>
      </c>
      <c r="L409" s="11" t="s">
        <v>12</v>
      </c>
      <c r="M409" s="11">
        <v>25</v>
      </c>
      <c r="N409" s="8" t="str">
        <f t="shared" si="35"/>
        <v>0731</v>
      </c>
      <c r="O409" s="8" t="str">
        <f t="shared" si="36"/>
        <v>14</v>
      </c>
      <c r="P409" s="8" t="str">
        <f t="shared" si="37"/>
        <v>H26.7-250731-14</v>
      </c>
    </row>
    <row r="410" spans="1:16" ht="31.5" x14ac:dyDescent="0.25">
      <c r="A410" s="20">
        <f t="shared" si="34"/>
        <v>402</v>
      </c>
      <c r="B410" s="20" t="str">
        <f t="shared" si="31"/>
        <v>H26.7-250731-15</v>
      </c>
      <c r="C410" s="41" t="s">
        <v>21</v>
      </c>
      <c r="D410" s="42" t="s">
        <v>645</v>
      </c>
      <c r="E410" s="31" t="s">
        <v>57</v>
      </c>
      <c r="F410" s="31" t="s">
        <v>68</v>
      </c>
      <c r="G410" s="43">
        <f>76+102</f>
        <v>178</v>
      </c>
      <c r="H410" s="31">
        <v>2</v>
      </c>
      <c r="K410" s="31" t="s">
        <v>472</v>
      </c>
      <c r="L410" s="11" t="s">
        <v>12</v>
      </c>
      <c r="M410" s="11">
        <v>25</v>
      </c>
      <c r="N410" s="8" t="str">
        <f t="shared" si="35"/>
        <v>0731</v>
      </c>
      <c r="O410" s="8" t="str">
        <f t="shared" si="36"/>
        <v>15</v>
      </c>
      <c r="P410" s="8" t="str">
        <f t="shared" si="37"/>
        <v>H26.7-250731-15</v>
      </c>
    </row>
    <row r="411" spans="1:16" ht="18.75" x14ac:dyDescent="0.25">
      <c r="A411" s="20">
        <f t="shared" si="34"/>
        <v>403</v>
      </c>
      <c r="B411" s="20" t="str">
        <f t="shared" si="31"/>
        <v>H26.7-250731-16</v>
      </c>
      <c r="C411" s="41" t="s">
        <v>27</v>
      </c>
      <c r="D411" s="42" t="s">
        <v>754</v>
      </c>
      <c r="E411" s="31" t="s">
        <v>54</v>
      </c>
      <c r="F411" s="31" t="s">
        <v>71</v>
      </c>
      <c r="G411" s="43">
        <f>416+832</f>
        <v>1248</v>
      </c>
      <c r="H411" s="31">
        <v>2</v>
      </c>
      <c r="K411" s="31" t="s">
        <v>473</v>
      </c>
      <c r="L411" s="11" t="s">
        <v>12</v>
      </c>
      <c r="M411" s="11">
        <v>25</v>
      </c>
      <c r="N411" s="8" t="str">
        <f t="shared" si="35"/>
        <v>0731</v>
      </c>
      <c r="O411" s="8" t="str">
        <f t="shared" si="36"/>
        <v>16</v>
      </c>
      <c r="P411" s="8" t="str">
        <f t="shared" si="37"/>
        <v>H26.7-250731-16</v>
      </c>
    </row>
    <row r="412" spans="1:16" ht="31.5" x14ac:dyDescent="0.25">
      <c r="A412" s="20">
        <f t="shared" si="34"/>
        <v>404</v>
      </c>
      <c r="B412" s="20" t="str">
        <f t="shared" si="31"/>
        <v>H26.7-250731-02</v>
      </c>
      <c r="C412" s="41" t="s">
        <v>45</v>
      </c>
      <c r="D412" s="42" t="s">
        <v>727</v>
      </c>
      <c r="E412" s="31" t="s">
        <v>61</v>
      </c>
      <c r="F412" s="31" t="s">
        <v>71</v>
      </c>
      <c r="G412" s="43">
        <f>30+50+33+50</f>
        <v>163</v>
      </c>
      <c r="H412" s="31">
        <v>4</v>
      </c>
      <c r="K412" s="32" t="s">
        <v>474</v>
      </c>
      <c r="L412" s="11" t="s">
        <v>12</v>
      </c>
      <c r="M412" s="11">
        <v>25</v>
      </c>
      <c r="N412" s="8" t="str">
        <f t="shared" si="35"/>
        <v>0731</v>
      </c>
      <c r="O412" s="8" t="str">
        <f t="shared" si="36"/>
        <v>02</v>
      </c>
      <c r="P412" s="8" t="str">
        <f t="shared" si="37"/>
        <v>H26.7-250731-02</v>
      </c>
    </row>
    <row r="413" spans="1:16" ht="18.75" x14ac:dyDescent="0.25">
      <c r="A413" s="20">
        <f t="shared" si="34"/>
        <v>405</v>
      </c>
      <c r="B413" s="20" t="str">
        <f t="shared" si="31"/>
        <v>H26.7-250731-19</v>
      </c>
      <c r="C413" s="41" t="s">
        <v>654</v>
      </c>
      <c r="D413" s="42" t="s">
        <v>755</v>
      </c>
      <c r="E413" s="31" t="s">
        <v>95</v>
      </c>
      <c r="F413" s="31" t="s">
        <v>67</v>
      </c>
      <c r="G413" s="43">
        <f>2272+860+2400+40896+868+2272+1136+4320</f>
        <v>55024</v>
      </c>
      <c r="H413" s="31">
        <v>8</v>
      </c>
      <c r="K413" s="31" t="s">
        <v>475</v>
      </c>
      <c r="L413" s="11" t="s">
        <v>12</v>
      </c>
      <c r="M413" s="11">
        <v>25</v>
      </c>
      <c r="N413" s="8" t="str">
        <f t="shared" si="35"/>
        <v>0731</v>
      </c>
      <c r="O413" s="8" t="str">
        <f t="shared" si="36"/>
        <v>19</v>
      </c>
      <c r="P413" s="8" t="str">
        <f t="shared" si="37"/>
        <v>H26.7-250731-19</v>
      </c>
    </row>
    <row r="414" spans="1:16" ht="31.5" x14ac:dyDescent="0.25">
      <c r="A414" s="20">
        <f t="shared" si="34"/>
        <v>406</v>
      </c>
      <c r="B414" s="20" t="str">
        <f t="shared" si="31"/>
        <v>H26.7-250731-22</v>
      </c>
      <c r="C414" s="41" t="s">
        <v>756</v>
      </c>
      <c r="D414" s="42" t="s">
        <v>757</v>
      </c>
      <c r="E414" s="31" t="s">
        <v>57</v>
      </c>
      <c r="F414" s="31" t="s">
        <v>68</v>
      </c>
      <c r="G414" s="43">
        <v>190</v>
      </c>
      <c r="H414" s="31">
        <v>1</v>
      </c>
      <c r="K414" s="31" t="s">
        <v>476</v>
      </c>
      <c r="L414" s="11" t="s">
        <v>12</v>
      </c>
      <c r="M414" s="11">
        <v>25</v>
      </c>
      <c r="N414" s="8" t="str">
        <f t="shared" si="35"/>
        <v>0731</v>
      </c>
      <c r="O414" s="8" t="str">
        <f t="shared" si="36"/>
        <v>22</v>
      </c>
      <c r="P414" s="8" t="str">
        <f t="shared" si="37"/>
        <v>H26.7-250731-22</v>
      </c>
    </row>
    <row r="415" spans="1:16" ht="31.5" x14ac:dyDescent="0.25">
      <c r="A415" s="20">
        <f t="shared" si="34"/>
        <v>407</v>
      </c>
      <c r="B415" s="20" t="str">
        <f t="shared" si="31"/>
        <v>H26.7-250731-18</v>
      </c>
      <c r="C415" s="41" t="s">
        <v>156</v>
      </c>
      <c r="D415" s="42" t="s">
        <v>758</v>
      </c>
      <c r="E415" s="31" t="s">
        <v>51</v>
      </c>
      <c r="F415" s="31" t="s">
        <v>146</v>
      </c>
      <c r="G415" s="43">
        <f>1500+1500+2000+2000</f>
        <v>7000</v>
      </c>
      <c r="H415" s="31">
        <v>4</v>
      </c>
      <c r="K415" s="31" t="s">
        <v>477</v>
      </c>
      <c r="L415" s="11" t="s">
        <v>12</v>
      </c>
      <c r="M415" s="11">
        <v>25</v>
      </c>
      <c r="N415" s="8" t="str">
        <f t="shared" si="35"/>
        <v>0731</v>
      </c>
      <c r="O415" s="8" t="str">
        <f t="shared" si="36"/>
        <v>18</v>
      </c>
      <c r="P415" s="8" t="str">
        <f t="shared" si="37"/>
        <v>H26.7-250731-18</v>
      </c>
    </row>
    <row r="416" spans="1:16" ht="31.5" x14ac:dyDescent="0.25">
      <c r="A416" s="20">
        <f t="shared" si="34"/>
        <v>408</v>
      </c>
      <c r="B416" s="20" t="str">
        <f t="shared" si="31"/>
        <v>H26.7-250730-09</v>
      </c>
      <c r="C416" s="41" t="s">
        <v>45</v>
      </c>
      <c r="D416" s="42" t="s">
        <v>727</v>
      </c>
      <c r="E416" s="31" t="s">
        <v>61</v>
      </c>
      <c r="F416" s="31" t="s">
        <v>71</v>
      </c>
      <c r="G416" s="43">
        <f>40+24+25+10+10+50+50+78+78</f>
        <v>365</v>
      </c>
      <c r="H416" s="31">
        <v>9</v>
      </c>
      <c r="K416" s="32" t="s">
        <v>478</v>
      </c>
      <c r="L416" s="11" t="s">
        <v>12</v>
      </c>
      <c r="M416" s="11">
        <v>25</v>
      </c>
      <c r="N416" s="8" t="str">
        <f t="shared" si="35"/>
        <v>0730</v>
      </c>
      <c r="O416" s="8" t="str">
        <f t="shared" si="36"/>
        <v>09</v>
      </c>
      <c r="P416" s="8" t="str">
        <f t="shared" si="37"/>
        <v>H26.7-250730-09</v>
      </c>
    </row>
    <row r="417" spans="1:16" ht="31.5" x14ac:dyDescent="0.25">
      <c r="A417" s="20">
        <f t="shared" si="34"/>
        <v>409</v>
      </c>
      <c r="B417" s="20" t="str">
        <f t="shared" si="31"/>
        <v>H26.7-250730-14</v>
      </c>
      <c r="C417" s="41" t="s">
        <v>45</v>
      </c>
      <c r="D417" s="42" t="s">
        <v>727</v>
      </c>
      <c r="E417" s="31" t="s">
        <v>61</v>
      </c>
      <c r="F417" s="31" t="s">
        <v>71</v>
      </c>
      <c r="G417" s="43">
        <f>68+17</f>
        <v>85</v>
      </c>
      <c r="H417" s="31">
        <v>2</v>
      </c>
      <c r="K417" s="31" t="s">
        <v>479</v>
      </c>
      <c r="L417" s="11" t="s">
        <v>12</v>
      </c>
      <c r="M417" s="11">
        <v>25</v>
      </c>
      <c r="N417" s="8" t="str">
        <f t="shared" si="35"/>
        <v>0730</v>
      </c>
      <c r="O417" s="8" t="str">
        <f t="shared" si="36"/>
        <v>14</v>
      </c>
      <c r="P417" s="8" t="str">
        <f t="shared" si="37"/>
        <v>H26.7-250730-14</v>
      </c>
    </row>
    <row r="418" spans="1:16" ht="31.5" x14ac:dyDescent="0.25">
      <c r="A418" s="20">
        <f t="shared" si="34"/>
        <v>410</v>
      </c>
      <c r="B418" s="20" t="str">
        <f t="shared" si="31"/>
        <v>H26.7-250730-16</v>
      </c>
      <c r="C418" s="41" t="s">
        <v>45</v>
      </c>
      <c r="D418" s="42" t="s">
        <v>727</v>
      </c>
      <c r="E418" s="31" t="s">
        <v>61</v>
      </c>
      <c r="F418" s="31" t="s">
        <v>81</v>
      </c>
      <c r="G418" s="43">
        <f>100+252+97+213</f>
        <v>662</v>
      </c>
      <c r="H418" s="31">
        <v>4</v>
      </c>
      <c r="K418" s="31" t="s">
        <v>480</v>
      </c>
      <c r="L418" s="11" t="s">
        <v>12</v>
      </c>
      <c r="M418" s="11">
        <v>25</v>
      </c>
      <c r="N418" s="8" t="str">
        <f t="shared" si="35"/>
        <v>0730</v>
      </c>
      <c r="O418" s="8" t="str">
        <f t="shared" si="36"/>
        <v>16</v>
      </c>
      <c r="P418" s="8" t="str">
        <f t="shared" si="37"/>
        <v>H26.7-250730-16</v>
      </c>
    </row>
    <row r="419" spans="1:16" ht="31.5" x14ac:dyDescent="0.25">
      <c r="A419" s="20">
        <f t="shared" si="34"/>
        <v>411</v>
      </c>
      <c r="B419" s="20" t="str">
        <f t="shared" si="31"/>
        <v>H26.7-250730-15</v>
      </c>
      <c r="C419" s="41" t="s">
        <v>45</v>
      </c>
      <c r="D419" s="42" t="s">
        <v>727</v>
      </c>
      <c r="E419" s="31" t="s">
        <v>61</v>
      </c>
      <c r="F419" s="31" t="s">
        <v>71</v>
      </c>
      <c r="G419" s="43">
        <f>52+52+30+20</f>
        <v>154</v>
      </c>
      <c r="H419" s="31">
        <v>4</v>
      </c>
      <c r="K419" s="31" t="s">
        <v>481</v>
      </c>
      <c r="L419" s="11" t="s">
        <v>12</v>
      </c>
      <c r="M419" s="11">
        <v>25</v>
      </c>
      <c r="N419" s="8" t="str">
        <f t="shared" si="35"/>
        <v>0730</v>
      </c>
      <c r="O419" s="8" t="str">
        <f t="shared" si="36"/>
        <v>15</v>
      </c>
      <c r="P419" s="8" t="str">
        <f t="shared" si="37"/>
        <v>H26.7-250730-15</v>
      </c>
    </row>
    <row r="420" spans="1:16" ht="18.75" x14ac:dyDescent="0.25">
      <c r="A420" s="20">
        <f t="shared" si="34"/>
        <v>412</v>
      </c>
      <c r="B420" s="20" t="str">
        <f t="shared" si="31"/>
        <v>H26.7-250731-21</v>
      </c>
      <c r="C420" s="41" t="s">
        <v>759</v>
      </c>
      <c r="D420" s="42" t="s">
        <v>760</v>
      </c>
      <c r="E420" s="31" t="s">
        <v>58</v>
      </c>
      <c r="F420" s="31" t="s">
        <v>68</v>
      </c>
      <c r="G420" s="43" t="s">
        <v>861</v>
      </c>
      <c r="H420" s="31">
        <v>24</v>
      </c>
      <c r="K420" s="31" t="s">
        <v>482</v>
      </c>
      <c r="L420" s="11" t="s">
        <v>12</v>
      </c>
      <c r="M420" s="11">
        <v>25</v>
      </c>
      <c r="N420" s="8" t="str">
        <f t="shared" si="35"/>
        <v>0731</v>
      </c>
      <c r="O420" s="8" t="str">
        <f t="shared" si="36"/>
        <v>21</v>
      </c>
      <c r="P420" s="8" t="str">
        <f t="shared" si="37"/>
        <v>H26.7-250731-21</v>
      </c>
    </row>
    <row r="421" spans="1:16" ht="18.75" x14ac:dyDescent="0.25">
      <c r="A421" s="20">
        <f t="shared" si="34"/>
        <v>413</v>
      </c>
      <c r="B421" s="20" t="str">
        <f t="shared" si="31"/>
        <v>H26.7-250731-20</v>
      </c>
      <c r="C421" s="41" t="s">
        <v>759</v>
      </c>
      <c r="D421" s="42" t="s">
        <v>760</v>
      </c>
      <c r="E421" s="31" t="s">
        <v>59</v>
      </c>
      <c r="F421" s="31" t="s">
        <v>68</v>
      </c>
      <c r="G421" s="43">
        <f>1096+1419+4263+7754+1223</f>
        <v>15755</v>
      </c>
      <c r="H421" s="31">
        <v>5</v>
      </c>
      <c r="K421" s="31" t="s">
        <v>483</v>
      </c>
      <c r="L421" s="11" t="s">
        <v>12</v>
      </c>
      <c r="M421" s="11">
        <v>25</v>
      </c>
      <c r="N421" s="8" t="str">
        <f t="shared" si="35"/>
        <v>0731</v>
      </c>
      <c r="O421" s="8" t="str">
        <f t="shared" si="36"/>
        <v>20</v>
      </c>
      <c r="P421" s="8" t="str">
        <f t="shared" si="37"/>
        <v>H26.7-250731-20</v>
      </c>
    </row>
  </sheetData>
  <autoFilter ref="A8:P402">
    <filterColumn colId="11" showButton="0"/>
  </autoFilter>
  <mergeCells count="2">
    <mergeCell ref="L8:M8"/>
    <mergeCell ref="A5:H5"/>
  </mergeCells>
  <conditionalFormatting sqref="H162:H163">
    <cfRule type="expression" dxfId="0" priority="1">
      <formula>AND(ISNUMBER(#REF!),TRUNC(#REF!)&lt;TODAY())</formula>
    </cfRule>
  </conditionalFormatting>
  <hyperlinks>
    <hyperlink ref="D110" r:id="rId1"/>
  </hyperlinks>
  <pageMargins left="0.7" right="0.7" top="0.75" bottom="0.75" header="0.3" footer="0.3"/>
  <pageSetup paperSize="9" scale="49" orientation="portrait" verticalDpi="0" r:id="rId2"/>
  <rowBreaks count="1" manualBreakCount="1">
    <brk id="22" max="15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2025-08-06T04:14:32Z</dcterms:modified>
</cp:coreProperties>
</file>