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ưởng 2023\QL 21 B VÂN ĐÌNH- CẦU XÀ KIỀU\THÁNG 7-2025\Dự thảo PA\"/>
    </mc:Choice>
  </mc:AlternateContent>
  <bookViews>
    <workbookView xWindow="-120" yWindow="-120" windowWidth="20730" windowHeight="11160" firstSheet="10" activeTab="10"/>
  </bookViews>
  <sheets>
    <sheet name="dự kiến TB đợt 4 (2)" sheetId="3" state="hidden" r:id="rId1"/>
    <sheet name="Đã sửa chuẩn đợt 4" sheetId="4" state="hidden" r:id="rId2"/>
    <sheet name="dự kiến TB đợt 4 Ủy Ban" sheetId="5" state="hidden" r:id="rId3"/>
    <sheet name="Trộn" sheetId="6" state="hidden" r:id="rId4"/>
    <sheet name="Lưu" sheetId="10" state="hidden" r:id="rId5"/>
    <sheet name="Nguồn trộn  (2)" sheetId="16" state="hidden" r:id="rId6"/>
    <sheet name="07 HỘ ĐỂ LẠI" sheetId="19" state="hidden" r:id="rId7"/>
    <sheet name="PHƯƠNG ÁN2 (2)" sheetId="20" state="hidden" r:id="rId8"/>
    <sheet name="Bảng TH (2)" sheetId="22" state="hidden" r:id="rId9"/>
    <sheet name="Bảng TH (3)" sheetId="23" state="hidden" r:id="rId10"/>
    <sheet name="Bảng TH" sheetId="21" r:id="rId11"/>
    <sheet name="PHƯƠNG ÁN2" sheetId="18" state="hidden" r:id="rId12"/>
    <sheet name="Nguồn trộn xác nhận 02 (2)" sheetId="14" state="hidden" r:id="rId13"/>
    <sheet name="Sheet2" sheetId="9" state="hidden" r:id="rId14"/>
    <sheet name="dự kiến TB đợt 4 (3)" sheetId="7" state="hidden" r:id="rId15"/>
    <sheet name="dự kiến TB đợt 4" sheetId="2" state="hidden" r:id="rId16"/>
    <sheet name="dự kiến TB đợt3" sheetId="1" state="hidden" r:id="rId17"/>
  </sheets>
  <externalReferences>
    <externalReference r:id="rId18"/>
  </externalReferences>
  <definedNames>
    <definedName name="_xlnm._FilterDatabase" localSheetId="6" hidden="1">'07 HỘ ĐỂ LẠI'!$A$3:$AB$13</definedName>
    <definedName name="_xlnm._FilterDatabase" localSheetId="10" hidden="1">'Bảng TH'!$A$3:$Y$83</definedName>
    <definedName name="_xlnm._FilterDatabase" localSheetId="8" hidden="1">'Bảng TH (2)'!$A$3:$Y$83</definedName>
    <definedName name="_xlnm._FilterDatabase" localSheetId="9" hidden="1">'Bảng TH (3)'!$A$3:$Y$83</definedName>
    <definedName name="_xlnm._FilterDatabase" localSheetId="1" hidden="1">'Đã sửa chuẩn đợt 4'!$A$2:$AA$78</definedName>
    <definedName name="_xlnm._FilterDatabase" localSheetId="15" hidden="1">'dự kiến TB đợt 4'!$A$3:$W$122</definedName>
    <definedName name="_xlnm._FilterDatabase" localSheetId="0" hidden="1">'dự kiến TB đợt 4 (2)'!$A$2:$AA$78</definedName>
    <definedName name="_xlnm._FilterDatabase" localSheetId="14" hidden="1">'dự kiến TB đợt 4 (3)'!$A$3:$W$123</definedName>
    <definedName name="_xlnm._FilterDatabase" localSheetId="2" hidden="1">'dự kiến TB đợt 4 Ủy Ban'!$A$5:$R$76</definedName>
    <definedName name="_xlnm._FilterDatabase" localSheetId="16" hidden="1">'dự kiến TB đợt3'!$A$2:$AF$262</definedName>
    <definedName name="_xlnm._FilterDatabase" localSheetId="4" hidden="1">Lưu!$A$4:$AA$123</definedName>
    <definedName name="_xlnm._FilterDatabase" localSheetId="5" hidden="1">'Nguồn trộn  (2)'!$A$3:$AB$90</definedName>
    <definedName name="_xlnm._FilterDatabase" localSheetId="12" hidden="1">'Nguồn trộn xác nhận 02 (2)'!$B$2:$AC$90</definedName>
    <definedName name="_xlnm._FilterDatabase" localSheetId="11" hidden="1">'PHƯƠNG ÁN2'!$A$3:$AB$80</definedName>
    <definedName name="_xlnm._FilterDatabase" localSheetId="7" hidden="1">'PHƯƠNG ÁN2 (2)'!$A$3:$AB$10</definedName>
    <definedName name="_xlnm.Print_Area" localSheetId="6">'07 HỘ ĐỂ LẠI'!$B$1:$AB$50</definedName>
    <definedName name="_xlnm.Print_Titles" localSheetId="6">'07 HỘ ĐỂ LẠI'!$2:$3</definedName>
    <definedName name="_xlnm.Print_Titles" localSheetId="10">'Bảng TH'!$3:$3</definedName>
    <definedName name="_xlnm.Print_Titles" localSheetId="8">'Bảng TH (2)'!$3:$3</definedName>
    <definedName name="_xlnm.Print_Titles" localSheetId="9">'Bảng TH (3)'!$3:$3</definedName>
    <definedName name="_xlnm.Print_Titles" localSheetId="1">'Đã sửa chuẩn đợt 4'!$2:$3</definedName>
    <definedName name="_xlnm.Print_Titles" localSheetId="15">'dự kiến TB đợt 4'!$3:$4</definedName>
    <definedName name="_xlnm.Print_Titles" localSheetId="0">'dự kiến TB đợt 4 (2)'!$2:$3</definedName>
    <definedName name="_xlnm.Print_Titles" localSheetId="14">'dự kiến TB đợt 4 (3)'!$3:$4</definedName>
    <definedName name="_xlnm.Print_Titles" localSheetId="2">'dự kiến TB đợt 4 Ủy Ban'!$5:$6</definedName>
    <definedName name="_xlnm.Print_Titles" localSheetId="16">'dự kiến TB đợt3'!$2:$3</definedName>
    <definedName name="_xlnm.Print_Titles" localSheetId="4">Lưu!$3:$4</definedName>
    <definedName name="_xlnm.Print_Titles" localSheetId="5">'Nguồn trộn  (2)'!$2:$3</definedName>
    <definedName name="_xlnm.Print_Titles" localSheetId="12">'Nguồn trộn xác nhận 02 (2)'!$1:$2</definedName>
    <definedName name="_xlnm.Print_Titles" localSheetId="11">'PHƯƠNG ÁN2'!$2:$3</definedName>
    <definedName name="_xlnm.Print_Titles" localSheetId="7">'PHƯƠNG ÁN2 (2)'!$2:$3</definedName>
    <definedName name="_xlnm.Print_Titles" localSheetId="3">Trộn!$1:$1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81" i="23" l="1"/>
  <c r="P81" i="23"/>
  <c r="N81" i="23"/>
  <c r="K81" i="23"/>
  <c r="J81" i="23"/>
  <c r="AB80" i="23"/>
  <c r="AA80" i="23"/>
  <c r="Z80" i="23"/>
  <c r="X80" i="23"/>
  <c r="R80" i="23"/>
  <c r="AB79" i="23"/>
  <c r="Z79" i="23"/>
  <c r="X79" i="23"/>
  <c r="Y79" i="23" s="1"/>
  <c r="R79" i="23"/>
  <c r="AB78" i="23"/>
  <c r="AA78" i="23"/>
  <c r="Z78" i="23"/>
  <c r="X78" i="23"/>
  <c r="R78" i="23"/>
  <c r="AB77" i="23"/>
  <c r="AA77" i="23"/>
  <c r="Z77" i="23"/>
  <c r="X77" i="23"/>
  <c r="R77" i="23"/>
  <c r="AB76" i="23"/>
  <c r="AA76" i="23"/>
  <c r="Z76" i="23"/>
  <c r="X76" i="23"/>
  <c r="Y76" i="23" s="1"/>
  <c r="R76" i="23"/>
  <c r="AB75" i="23"/>
  <c r="AA75" i="23"/>
  <c r="Z75" i="23"/>
  <c r="X75" i="23"/>
  <c r="R75" i="23"/>
  <c r="AB74" i="23"/>
  <c r="AA74" i="23"/>
  <c r="Z74" i="23"/>
  <c r="X74" i="23"/>
  <c r="R74" i="23"/>
  <c r="AB73" i="23"/>
  <c r="AA73" i="23"/>
  <c r="Z73" i="23"/>
  <c r="X73" i="23"/>
  <c r="Y73" i="23" s="1"/>
  <c r="R73" i="23"/>
  <c r="AB72" i="23"/>
  <c r="AA72" i="23"/>
  <c r="Z72" i="23"/>
  <c r="X72" i="23"/>
  <c r="Y72" i="23" s="1"/>
  <c r="R72" i="23"/>
  <c r="AB71" i="23"/>
  <c r="Z71" i="23"/>
  <c r="Y71" i="23"/>
  <c r="AD71" i="23" s="1"/>
  <c r="X71" i="23"/>
  <c r="R71" i="23"/>
  <c r="AB70" i="23"/>
  <c r="AA70" i="23"/>
  <c r="Z70" i="23"/>
  <c r="AD70" i="23" s="1"/>
  <c r="Y70" i="23"/>
  <c r="X70" i="23"/>
  <c r="R70" i="23"/>
  <c r="AB69" i="23"/>
  <c r="Z69" i="23"/>
  <c r="X69" i="23"/>
  <c r="R69" i="23"/>
  <c r="AB68" i="23"/>
  <c r="Z68" i="23"/>
  <c r="X68" i="23"/>
  <c r="Y68" i="23" s="1"/>
  <c r="R68" i="23"/>
  <c r="AB67" i="23"/>
  <c r="Z67" i="23"/>
  <c r="X67" i="23"/>
  <c r="R67" i="23"/>
  <c r="AB66" i="23"/>
  <c r="Z66" i="23"/>
  <c r="Y66" i="23"/>
  <c r="AD66" i="23" s="1"/>
  <c r="X66" i="23"/>
  <c r="R66" i="23"/>
  <c r="AB65" i="23"/>
  <c r="Z65" i="23"/>
  <c r="Y65" i="23"/>
  <c r="AD65" i="23" s="1"/>
  <c r="X65" i="23"/>
  <c r="R65" i="23"/>
  <c r="AB64" i="23"/>
  <c r="Z64" i="23"/>
  <c r="X64" i="23"/>
  <c r="R64" i="23"/>
  <c r="AB63" i="23"/>
  <c r="Z63" i="23"/>
  <c r="X63" i="23"/>
  <c r="Y63" i="23" s="1"/>
  <c r="R63" i="23"/>
  <c r="AB62" i="23"/>
  <c r="Z62" i="23"/>
  <c r="X62" i="23"/>
  <c r="Y62" i="23" s="1"/>
  <c r="R62" i="23"/>
  <c r="AB61" i="23"/>
  <c r="Z61" i="23"/>
  <c r="X61" i="23"/>
  <c r="Y61" i="23" s="1"/>
  <c r="R61" i="23"/>
  <c r="AB59" i="23"/>
  <c r="AA59" i="23"/>
  <c r="AA81" i="23" s="1"/>
  <c r="Z59" i="23"/>
  <c r="Y59" i="23"/>
  <c r="AC59" i="23" s="1"/>
  <c r="X59" i="23"/>
  <c r="AD59" i="23" s="1"/>
  <c r="R59" i="23"/>
  <c r="AB58" i="23"/>
  <c r="Z58" i="23"/>
  <c r="Y58" i="23"/>
  <c r="AC58" i="23" s="1"/>
  <c r="X58" i="23"/>
  <c r="AD58" i="23" s="1"/>
  <c r="R58" i="23"/>
  <c r="AB57" i="23"/>
  <c r="AC57" i="23" s="1"/>
  <c r="Z57" i="23"/>
  <c r="AD57" i="23" s="1"/>
  <c r="Y57" i="23"/>
  <c r="X57" i="23"/>
  <c r="R57" i="23"/>
  <c r="AB55" i="23"/>
  <c r="Z55" i="23"/>
  <c r="X55" i="23"/>
  <c r="Y55" i="23" s="1"/>
  <c r="R55" i="23"/>
  <c r="AB54" i="23"/>
  <c r="Z54" i="23"/>
  <c r="X54" i="23"/>
  <c r="Y54" i="23" s="1"/>
  <c r="R54" i="23"/>
  <c r="AB53" i="23"/>
  <c r="Z53" i="23"/>
  <c r="X53" i="23"/>
  <c r="R53" i="23"/>
  <c r="AB52" i="23"/>
  <c r="Z52" i="23"/>
  <c r="X52" i="23"/>
  <c r="R52" i="23"/>
  <c r="AB51" i="23"/>
  <c r="Z51" i="23"/>
  <c r="Y51" i="23"/>
  <c r="AD51" i="23" s="1"/>
  <c r="X51" i="23"/>
  <c r="R51" i="23"/>
  <c r="AB50" i="23"/>
  <c r="Z50" i="23"/>
  <c r="X50" i="23"/>
  <c r="R50" i="23"/>
  <c r="AB49" i="23"/>
  <c r="Z49" i="23"/>
  <c r="X49" i="23"/>
  <c r="Y49" i="23" s="1"/>
  <c r="R49" i="23"/>
  <c r="L49" i="23"/>
  <c r="AB48" i="23"/>
  <c r="Z48" i="23"/>
  <c r="X48" i="23"/>
  <c r="R48" i="23"/>
  <c r="L48" i="23"/>
  <c r="AB47" i="23"/>
  <c r="Z47" i="23"/>
  <c r="Y47" i="23"/>
  <c r="AC47" i="23" s="1"/>
  <c r="X47" i="23"/>
  <c r="AD47" i="23" s="1"/>
  <c r="R47" i="23"/>
  <c r="L47" i="23"/>
  <c r="AB46" i="23"/>
  <c r="Z46" i="23"/>
  <c r="X46" i="23"/>
  <c r="Y46" i="23" s="1"/>
  <c r="R46" i="23"/>
  <c r="L46" i="23"/>
  <c r="AB45" i="23"/>
  <c r="Z45" i="23"/>
  <c r="X45" i="23"/>
  <c r="R45" i="23"/>
  <c r="L45" i="23"/>
  <c r="AB44" i="23"/>
  <c r="Z44" i="23"/>
  <c r="Y44" i="23"/>
  <c r="AC44" i="23" s="1"/>
  <c r="X44" i="23"/>
  <c r="AD44" i="23" s="1"/>
  <c r="R44" i="23"/>
  <c r="L44" i="23"/>
  <c r="AB43" i="23"/>
  <c r="Z43" i="23"/>
  <c r="X43" i="23"/>
  <c r="Y43" i="23" s="1"/>
  <c r="R43" i="23"/>
  <c r="L43" i="23"/>
  <c r="AB42" i="23"/>
  <c r="Z42" i="23"/>
  <c r="X42" i="23"/>
  <c r="R42" i="23"/>
  <c r="L42" i="23"/>
  <c r="AB41" i="23"/>
  <c r="Z41" i="23"/>
  <c r="Y41" i="23"/>
  <c r="AC41" i="23" s="1"/>
  <c r="X41" i="23"/>
  <c r="AD41" i="23" s="1"/>
  <c r="R41" i="23"/>
  <c r="L41" i="23"/>
  <c r="AB40" i="23"/>
  <c r="Z40" i="23"/>
  <c r="X40" i="23"/>
  <c r="Y40" i="23" s="1"/>
  <c r="R40" i="23"/>
  <c r="L40" i="23"/>
  <c r="AB39" i="23"/>
  <c r="Z39" i="23"/>
  <c r="X39" i="23"/>
  <c r="R39" i="23"/>
  <c r="L39" i="23"/>
  <c r="AB38" i="23"/>
  <c r="Z38" i="23"/>
  <c r="Y38" i="23"/>
  <c r="AC38" i="23" s="1"/>
  <c r="X38" i="23"/>
  <c r="AD38" i="23" s="1"/>
  <c r="R38" i="23"/>
  <c r="L38" i="23"/>
  <c r="AB37" i="23"/>
  <c r="Z37" i="23"/>
  <c r="X37" i="23"/>
  <c r="Y37" i="23" s="1"/>
  <c r="R37" i="23"/>
  <c r="L37" i="23"/>
  <c r="AB36" i="23"/>
  <c r="Z36" i="23"/>
  <c r="X36" i="23"/>
  <c r="R36" i="23"/>
  <c r="L36" i="23"/>
  <c r="AB35" i="23"/>
  <c r="Z35" i="23"/>
  <c r="Y35" i="23"/>
  <c r="AC35" i="23" s="1"/>
  <c r="X35" i="23"/>
  <c r="AD35" i="23" s="1"/>
  <c r="R35" i="23"/>
  <c r="L35" i="23"/>
  <c r="AB34" i="23"/>
  <c r="Z34" i="23"/>
  <c r="X34" i="23"/>
  <c r="Y34" i="23" s="1"/>
  <c r="R34" i="23"/>
  <c r="L34" i="23"/>
  <c r="AB33" i="23"/>
  <c r="Z33" i="23"/>
  <c r="X33" i="23"/>
  <c r="R33" i="23"/>
  <c r="L33" i="23"/>
  <c r="AB32" i="23"/>
  <c r="Z32" i="23"/>
  <c r="Y32" i="23"/>
  <c r="AC32" i="23" s="1"/>
  <c r="X32" i="23"/>
  <c r="AD32" i="23" s="1"/>
  <c r="R32" i="23"/>
  <c r="L32" i="23"/>
  <c r="AD31" i="23"/>
  <c r="AC31" i="23"/>
  <c r="AB31" i="23"/>
  <c r="Z31" i="23"/>
  <c r="Y31" i="23"/>
  <c r="X31" i="23"/>
  <c r="R31" i="23"/>
  <c r="L31" i="23"/>
  <c r="AB30" i="23"/>
  <c r="Z30" i="23"/>
  <c r="X30" i="23"/>
  <c r="R30" i="23"/>
  <c r="L30" i="23"/>
  <c r="AB29" i="23"/>
  <c r="Z29" i="23"/>
  <c r="Y29" i="23"/>
  <c r="AC29" i="23" s="1"/>
  <c r="X29" i="23"/>
  <c r="AD29" i="23" s="1"/>
  <c r="R29" i="23"/>
  <c r="L29" i="23"/>
  <c r="AD28" i="23"/>
  <c r="AC28" i="23"/>
  <c r="AB28" i="23"/>
  <c r="Z28" i="23"/>
  <c r="Y28" i="23"/>
  <c r="X28" i="23"/>
  <c r="R28" i="23"/>
  <c r="L28" i="23"/>
  <c r="AB27" i="23"/>
  <c r="Z27" i="23"/>
  <c r="X27" i="23"/>
  <c r="R27" i="23"/>
  <c r="L27" i="23"/>
  <c r="AB26" i="23"/>
  <c r="Z26" i="23"/>
  <c r="Y26" i="23"/>
  <c r="AC26" i="23" s="1"/>
  <c r="X26" i="23"/>
  <c r="AD26" i="23" s="1"/>
  <c r="R26" i="23"/>
  <c r="L26" i="23"/>
  <c r="AD25" i="23"/>
  <c r="AC25" i="23"/>
  <c r="AB25" i="23"/>
  <c r="Z25" i="23"/>
  <c r="Y25" i="23"/>
  <c r="X25" i="23"/>
  <c r="R25" i="23"/>
  <c r="L25" i="23"/>
  <c r="AB24" i="23"/>
  <c r="Z24" i="23"/>
  <c r="X24" i="23"/>
  <c r="R24" i="23"/>
  <c r="L24" i="23"/>
  <c r="AB23" i="23"/>
  <c r="Z23" i="23"/>
  <c r="Y23" i="23"/>
  <c r="AC23" i="23" s="1"/>
  <c r="X23" i="23"/>
  <c r="AD23" i="23" s="1"/>
  <c r="R23" i="23"/>
  <c r="L23" i="23"/>
  <c r="AB22" i="23"/>
  <c r="Z22" i="23"/>
  <c r="X22" i="23"/>
  <c r="Y22" i="23" s="1"/>
  <c r="R22" i="23"/>
  <c r="L22" i="23"/>
  <c r="AB21" i="23"/>
  <c r="Z21" i="23"/>
  <c r="X21" i="23"/>
  <c r="R21" i="23"/>
  <c r="L21" i="23"/>
  <c r="AB20" i="23"/>
  <c r="Z20" i="23"/>
  <c r="Y20" i="23"/>
  <c r="AC20" i="23" s="1"/>
  <c r="X20" i="23"/>
  <c r="AD20" i="23" s="1"/>
  <c r="R20" i="23"/>
  <c r="L20" i="23"/>
  <c r="AB19" i="23"/>
  <c r="Z19" i="23"/>
  <c r="X19" i="23"/>
  <c r="Y19" i="23" s="1"/>
  <c r="R19" i="23"/>
  <c r="L19" i="23"/>
  <c r="AB18" i="23"/>
  <c r="Z18" i="23"/>
  <c r="X18" i="23"/>
  <c r="R18" i="23"/>
  <c r="L18" i="23"/>
  <c r="AB17" i="23"/>
  <c r="Z17" i="23"/>
  <c r="Y17" i="23"/>
  <c r="AC17" i="23" s="1"/>
  <c r="X17" i="23"/>
  <c r="AD17" i="23" s="1"/>
  <c r="R17" i="23"/>
  <c r="L17" i="23"/>
  <c r="AB16" i="23"/>
  <c r="Z16" i="23"/>
  <c r="X16" i="23"/>
  <c r="Y16" i="23" s="1"/>
  <c r="R16" i="23"/>
  <c r="L16" i="23"/>
  <c r="AB15" i="23"/>
  <c r="Z15" i="23"/>
  <c r="X15" i="23"/>
  <c r="Y15" i="23" s="1"/>
  <c r="AC15" i="23" s="1"/>
  <c r="R15" i="23"/>
  <c r="L15" i="23"/>
  <c r="AB14" i="23"/>
  <c r="Z14" i="23"/>
  <c r="Y14" i="23"/>
  <c r="AC14" i="23" s="1"/>
  <c r="X14" i="23"/>
  <c r="AD14" i="23" s="1"/>
  <c r="R14" i="23"/>
  <c r="L14" i="23"/>
  <c r="AB13" i="23"/>
  <c r="Z13" i="23"/>
  <c r="X13" i="23"/>
  <c r="Y13" i="23" s="1"/>
  <c r="R13" i="23"/>
  <c r="L13" i="23"/>
  <c r="AB12" i="23"/>
  <c r="Z12" i="23"/>
  <c r="X12" i="23"/>
  <c r="R12" i="23"/>
  <c r="L12" i="23"/>
  <c r="AB10" i="23"/>
  <c r="Z10" i="23"/>
  <c r="Y10" i="23"/>
  <c r="AC10" i="23" s="1"/>
  <c r="X10" i="23"/>
  <c r="AD10" i="23" s="1"/>
  <c r="R10" i="23"/>
  <c r="L10" i="23"/>
  <c r="AB9" i="23"/>
  <c r="Z9" i="23"/>
  <c r="X9" i="23"/>
  <c r="Y9" i="23" s="1"/>
  <c r="R9" i="23"/>
  <c r="L9" i="23"/>
  <c r="AB8" i="23"/>
  <c r="Z8" i="23"/>
  <c r="X8" i="23"/>
  <c r="Y8" i="23" s="1"/>
  <c r="AC8" i="23" s="1"/>
  <c r="R8" i="23"/>
  <c r="L8" i="23"/>
  <c r="AB7" i="23"/>
  <c r="Z7" i="23"/>
  <c r="Y7" i="23"/>
  <c r="AC7" i="23" s="1"/>
  <c r="X7" i="23"/>
  <c r="AD7" i="23" s="1"/>
  <c r="R7" i="23"/>
  <c r="L7" i="23"/>
  <c r="AB6" i="23"/>
  <c r="Z6" i="23"/>
  <c r="X6" i="23"/>
  <c r="Y6" i="23" s="1"/>
  <c r="R6" i="23"/>
  <c r="L6" i="23"/>
  <c r="AB5" i="23"/>
  <c r="Z5" i="23"/>
  <c r="X5" i="23"/>
  <c r="Y5" i="23" s="1"/>
  <c r="AC5" i="23" s="1"/>
  <c r="R5" i="23"/>
  <c r="L5" i="23"/>
  <c r="AB4" i="23"/>
  <c r="AB81" i="23" s="1"/>
  <c r="Z4" i="23"/>
  <c r="Z81" i="23" s="1"/>
  <c r="Y4" i="23"/>
  <c r="AC4" i="23" s="1"/>
  <c r="X4" i="23"/>
  <c r="AD4" i="23" s="1"/>
  <c r="R4" i="23"/>
  <c r="L4" i="23"/>
  <c r="L81" i="23" s="1"/>
  <c r="AC19" i="23" l="1"/>
  <c r="AD19" i="23"/>
  <c r="AC40" i="23"/>
  <c r="AD40" i="23"/>
  <c r="AC49" i="23"/>
  <c r="AD49" i="23"/>
  <c r="AD52" i="23"/>
  <c r="AD55" i="23"/>
  <c r="AC55" i="23"/>
  <c r="AD62" i="23"/>
  <c r="AC62" i="23"/>
  <c r="AD36" i="23"/>
  <c r="AD45" i="23"/>
  <c r="AC68" i="23"/>
  <c r="AD68" i="23"/>
  <c r="AD73" i="23"/>
  <c r="AC73" i="23"/>
  <c r="AC34" i="23"/>
  <c r="AD34" i="23"/>
  <c r="AC43" i="23"/>
  <c r="AD43" i="23"/>
  <c r="AD50" i="23"/>
  <c r="AD78" i="23"/>
  <c r="AD72" i="23"/>
  <c r="AC72" i="23"/>
  <c r="AC9" i="23"/>
  <c r="AC81" i="23" s="1"/>
  <c r="AD9" i="23"/>
  <c r="AC22" i="23"/>
  <c r="AD22" i="23"/>
  <c r="AD63" i="23"/>
  <c r="AC63" i="23"/>
  <c r="AD13" i="23"/>
  <c r="AC13" i="23"/>
  <c r="AD76" i="23"/>
  <c r="AC76" i="23"/>
  <c r="AD12" i="23"/>
  <c r="AD6" i="23"/>
  <c r="AC6" i="23"/>
  <c r="AD16" i="23"/>
  <c r="AC16" i="23"/>
  <c r="AC37" i="23"/>
  <c r="AD37" i="23"/>
  <c r="AC46" i="23"/>
  <c r="AD46" i="23"/>
  <c r="AD74" i="23"/>
  <c r="AC54" i="23"/>
  <c r="AD54" i="23"/>
  <c r="AC61" i="23"/>
  <c r="AD61" i="23"/>
  <c r="AD79" i="23"/>
  <c r="AC79" i="23"/>
  <c r="Y21" i="23"/>
  <c r="AC21" i="23" s="1"/>
  <c r="Y24" i="23"/>
  <c r="AC24" i="23" s="1"/>
  <c r="Y27" i="23"/>
  <c r="AC27" i="23" s="1"/>
  <c r="Y30" i="23"/>
  <c r="AC30" i="23" s="1"/>
  <c r="Y33" i="23"/>
  <c r="AC33" i="23" s="1"/>
  <c r="Y36" i="23"/>
  <c r="AC36" i="23" s="1"/>
  <c r="Y39" i="23"/>
  <c r="AC39" i="23" s="1"/>
  <c r="Y42" i="23"/>
  <c r="AC42" i="23" s="1"/>
  <c r="Y45" i="23"/>
  <c r="AC45" i="23" s="1"/>
  <c r="Y48" i="23"/>
  <c r="AC48" i="23" s="1"/>
  <c r="Y53" i="23"/>
  <c r="AC53" i="23" s="1"/>
  <c r="Y18" i="23"/>
  <c r="AC18" i="23" s="1"/>
  <c r="AC51" i="23"/>
  <c r="Y67" i="23"/>
  <c r="AC67" i="23" s="1"/>
  <c r="Y75" i="23"/>
  <c r="AC75" i="23" s="1"/>
  <c r="Y78" i="23"/>
  <c r="AC78" i="23" s="1"/>
  <c r="AC65" i="23"/>
  <c r="AC70" i="23"/>
  <c r="Y12" i="23"/>
  <c r="AC12" i="23" s="1"/>
  <c r="Y50" i="23"/>
  <c r="AC50" i="23" s="1"/>
  <c r="Y69" i="23"/>
  <c r="AC69" i="23" s="1"/>
  <c r="AD5" i="23"/>
  <c r="AD8" i="23"/>
  <c r="AD15" i="23"/>
  <c r="Y64" i="23"/>
  <c r="AC64" i="23" s="1"/>
  <c r="Y80" i="23"/>
  <c r="AC80" i="23" s="1"/>
  <c r="X81" i="23"/>
  <c r="Y52" i="23"/>
  <c r="AC52" i="23" s="1"/>
  <c r="Y74" i="23"/>
  <c r="AC74" i="23" s="1"/>
  <c r="Y77" i="23"/>
  <c r="AC77" i="23" s="1"/>
  <c r="AC66" i="23"/>
  <c r="AC71" i="23"/>
  <c r="S81" i="22"/>
  <c r="P81" i="22"/>
  <c r="N81" i="22"/>
  <c r="K81" i="22"/>
  <c r="J81" i="22"/>
  <c r="AB80" i="22"/>
  <c r="AA80" i="22"/>
  <c r="Z80" i="22"/>
  <c r="X80" i="22"/>
  <c r="R80" i="22"/>
  <c r="AD79" i="22"/>
  <c r="AB79" i="22"/>
  <c r="Z79" i="22"/>
  <c r="Y79" i="22"/>
  <c r="AC79" i="22" s="1"/>
  <c r="X79" i="22"/>
  <c r="R79" i="22"/>
  <c r="AB78" i="22"/>
  <c r="AA78" i="22"/>
  <c r="Z78" i="22"/>
  <c r="X78" i="22"/>
  <c r="Y78" i="22" s="1"/>
  <c r="AC78" i="22" s="1"/>
  <c r="R78" i="22"/>
  <c r="AB77" i="22"/>
  <c r="AA77" i="22"/>
  <c r="Z77" i="22"/>
  <c r="X77" i="22"/>
  <c r="R77" i="22"/>
  <c r="AD76" i="22"/>
  <c r="AB76" i="22"/>
  <c r="AA76" i="22"/>
  <c r="Z76" i="22"/>
  <c r="Y76" i="22"/>
  <c r="AC76" i="22" s="1"/>
  <c r="X76" i="22"/>
  <c r="R76" i="22"/>
  <c r="AD75" i="22"/>
  <c r="AC75" i="22"/>
  <c r="AB75" i="22"/>
  <c r="AA75" i="22"/>
  <c r="Z75" i="22"/>
  <c r="Y75" i="22"/>
  <c r="X75" i="22"/>
  <c r="R75" i="22"/>
  <c r="AB74" i="22"/>
  <c r="AA74" i="22"/>
  <c r="Z74" i="22"/>
  <c r="X74" i="22"/>
  <c r="Y74" i="22" s="1"/>
  <c r="AC74" i="22" s="1"/>
  <c r="R74" i="22"/>
  <c r="AB73" i="22"/>
  <c r="AA73" i="22"/>
  <c r="Z73" i="22"/>
  <c r="X73" i="22"/>
  <c r="R73" i="22"/>
  <c r="AD72" i="22"/>
  <c r="AB72" i="22"/>
  <c r="AA72" i="22"/>
  <c r="Z72" i="22"/>
  <c r="Y72" i="22"/>
  <c r="AC72" i="22" s="1"/>
  <c r="X72" i="22"/>
  <c r="R72" i="22"/>
  <c r="AB71" i="22"/>
  <c r="Z71" i="22"/>
  <c r="X71" i="22"/>
  <c r="Y71" i="22" s="1"/>
  <c r="R71" i="22"/>
  <c r="AB70" i="22"/>
  <c r="AA70" i="22"/>
  <c r="Z70" i="22"/>
  <c r="Y70" i="22"/>
  <c r="AD70" i="22" s="1"/>
  <c r="X70" i="22"/>
  <c r="R70" i="22"/>
  <c r="AB69" i="22"/>
  <c r="Z69" i="22"/>
  <c r="X69" i="22"/>
  <c r="R69" i="22"/>
  <c r="AD68" i="22"/>
  <c r="AB68" i="22"/>
  <c r="Z68" i="22"/>
  <c r="Y68" i="22"/>
  <c r="AC68" i="22" s="1"/>
  <c r="X68" i="22"/>
  <c r="R68" i="22"/>
  <c r="AB67" i="22"/>
  <c r="Z67" i="22"/>
  <c r="Y67" i="22"/>
  <c r="AC67" i="22" s="1"/>
  <c r="X67" i="22"/>
  <c r="AD67" i="22" s="1"/>
  <c r="R67" i="22"/>
  <c r="AB66" i="22"/>
  <c r="Z66" i="22"/>
  <c r="X66" i="22"/>
  <c r="R66" i="22"/>
  <c r="AD65" i="22"/>
  <c r="AB65" i="22"/>
  <c r="Z65" i="22"/>
  <c r="Y65" i="22"/>
  <c r="AC65" i="22" s="1"/>
  <c r="X65" i="22"/>
  <c r="R65" i="22"/>
  <c r="AB64" i="22"/>
  <c r="Z64" i="22"/>
  <c r="Y64" i="22"/>
  <c r="AC64" i="22" s="1"/>
  <c r="X64" i="22"/>
  <c r="AD64" i="22" s="1"/>
  <c r="R64" i="22"/>
  <c r="AB63" i="22"/>
  <c r="Z63" i="22"/>
  <c r="X63" i="22"/>
  <c r="R63" i="22"/>
  <c r="AD62" i="22"/>
  <c r="AB62" i="22"/>
  <c r="Z62" i="22"/>
  <c r="Y62" i="22"/>
  <c r="AC62" i="22" s="1"/>
  <c r="X62" i="22"/>
  <c r="R62" i="22"/>
  <c r="AB61" i="22"/>
  <c r="Z61" i="22"/>
  <c r="Y61" i="22"/>
  <c r="AC61" i="22" s="1"/>
  <c r="X61" i="22"/>
  <c r="AD61" i="22" s="1"/>
  <c r="R61" i="22"/>
  <c r="AB59" i="22"/>
  <c r="AA59" i="22"/>
  <c r="AA81" i="22" s="1"/>
  <c r="Z59" i="22"/>
  <c r="X59" i="22"/>
  <c r="R59" i="22"/>
  <c r="AB58" i="22"/>
  <c r="Z58" i="22"/>
  <c r="X58" i="22"/>
  <c r="R58" i="22"/>
  <c r="AB57" i="22"/>
  <c r="Z57" i="22"/>
  <c r="X57" i="22"/>
  <c r="Y57" i="22" s="1"/>
  <c r="R57" i="22"/>
  <c r="AB55" i="22"/>
  <c r="Z55" i="22"/>
  <c r="Y55" i="22"/>
  <c r="AC55" i="22" s="1"/>
  <c r="X55" i="22"/>
  <c r="AD55" i="22" s="1"/>
  <c r="R55" i="22"/>
  <c r="AB54" i="22"/>
  <c r="Z54" i="22"/>
  <c r="X54" i="22"/>
  <c r="R54" i="22"/>
  <c r="AB53" i="22"/>
  <c r="Z53" i="22"/>
  <c r="X53" i="22"/>
  <c r="Y53" i="22" s="1"/>
  <c r="R53" i="22"/>
  <c r="AB52" i="22"/>
  <c r="Z52" i="22"/>
  <c r="Y52" i="22"/>
  <c r="AC52" i="22" s="1"/>
  <c r="X52" i="22"/>
  <c r="AD52" i="22" s="1"/>
  <c r="R52" i="22"/>
  <c r="AB51" i="22"/>
  <c r="Z51" i="22"/>
  <c r="X51" i="22"/>
  <c r="R51" i="22"/>
  <c r="AB50" i="22"/>
  <c r="Z50" i="22"/>
  <c r="X50" i="22"/>
  <c r="Y50" i="22" s="1"/>
  <c r="R50" i="22"/>
  <c r="AB49" i="22"/>
  <c r="Z49" i="22"/>
  <c r="Y49" i="22"/>
  <c r="AC49" i="22" s="1"/>
  <c r="X49" i="22"/>
  <c r="AD49" i="22" s="1"/>
  <c r="R49" i="22"/>
  <c r="L49" i="22"/>
  <c r="AB48" i="22"/>
  <c r="Z48" i="22"/>
  <c r="X48" i="22"/>
  <c r="R48" i="22"/>
  <c r="L48" i="22"/>
  <c r="AD47" i="22"/>
  <c r="AC47" i="22"/>
  <c r="AB47" i="22"/>
  <c r="Z47" i="22"/>
  <c r="Y47" i="22"/>
  <c r="X47" i="22"/>
  <c r="R47" i="22"/>
  <c r="L47" i="22"/>
  <c r="AB46" i="22"/>
  <c r="Z46" i="22"/>
  <c r="Y46" i="22"/>
  <c r="AD46" i="22" s="1"/>
  <c r="X46" i="22"/>
  <c r="R46" i="22"/>
  <c r="L46" i="22"/>
  <c r="AB45" i="22"/>
  <c r="Z45" i="22"/>
  <c r="Y45" i="22"/>
  <c r="AC45" i="22" s="1"/>
  <c r="X45" i="22"/>
  <c r="AD45" i="22" s="1"/>
  <c r="R45" i="22"/>
  <c r="L45" i="22"/>
  <c r="AB44" i="22"/>
  <c r="Z44" i="22"/>
  <c r="X44" i="22"/>
  <c r="R44" i="22"/>
  <c r="L44" i="22"/>
  <c r="AD43" i="22"/>
  <c r="AC43" i="22"/>
  <c r="AB43" i="22"/>
  <c r="Z43" i="22"/>
  <c r="Y43" i="22"/>
  <c r="X43" i="22"/>
  <c r="R43" i="22"/>
  <c r="L43" i="22"/>
  <c r="AB42" i="22"/>
  <c r="Z42" i="22"/>
  <c r="Y42" i="22"/>
  <c r="AD42" i="22" s="1"/>
  <c r="X42" i="22"/>
  <c r="R42" i="22"/>
  <c r="L42" i="22"/>
  <c r="AB41" i="22"/>
  <c r="Z41" i="22"/>
  <c r="Y41" i="22"/>
  <c r="AC41" i="22" s="1"/>
  <c r="X41" i="22"/>
  <c r="AD41" i="22" s="1"/>
  <c r="R41" i="22"/>
  <c r="L41" i="22"/>
  <c r="AB40" i="22"/>
  <c r="Z40" i="22"/>
  <c r="X40" i="22"/>
  <c r="R40" i="22"/>
  <c r="L40" i="22"/>
  <c r="AD39" i="22"/>
  <c r="AC39" i="22"/>
  <c r="AB39" i="22"/>
  <c r="Z39" i="22"/>
  <c r="Y39" i="22"/>
  <c r="X39" i="22"/>
  <c r="R39" i="22"/>
  <c r="L39" i="22"/>
  <c r="AB38" i="22"/>
  <c r="Z38" i="22"/>
  <c r="Y38" i="22"/>
  <c r="AD38" i="22" s="1"/>
  <c r="X38" i="22"/>
  <c r="R38" i="22"/>
  <c r="L38" i="22"/>
  <c r="AB37" i="22"/>
  <c r="Z37" i="22"/>
  <c r="Y37" i="22"/>
  <c r="AC37" i="22" s="1"/>
  <c r="X37" i="22"/>
  <c r="AD37" i="22" s="1"/>
  <c r="R37" i="22"/>
  <c r="L37" i="22"/>
  <c r="AB36" i="22"/>
  <c r="Z36" i="22"/>
  <c r="X36" i="22"/>
  <c r="R36" i="22"/>
  <c r="L36" i="22"/>
  <c r="AD35" i="22"/>
  <c r="AC35" i="22"/>
  <c r="AB35" i="22"/>
  <c r="Z35" i="22"/>
  <c r="Y35" i="22"/>
  <c r="X35" i="22"/>
  <c r="R35" i="22"/>
  <c r="L35" i="22"/>
  <c r="AB34" i="22"/>
  <c r="Z34" i="22"/>
  <c r="Y34" i="22"/>
  <c r="AD34" i="22" s="1"/>
  <c r="X34" i="22"/>
  <c r="R34" i="22"/>
  <c r="L34" i="22"/>
  <c r="AB33" i="22"/>
  <c r="Z33" i="22"/>
  <c r="Y33" i="22"/>
  <c r="AC33" i="22" s="1"/>
  <c r="X33" i="22"/>
  <c r="AD33" i="22" s="1"/>
  <c r="R33" i="22"/>
  <c r="L33" i="22"/>
  <c r="AB32" i="22"/>
  <c r="Z32" i="22"/>
  <c r="X32" i="22"/>
  <c r="R32" i="22"/>
  <c r="L32" i="22"/>
  <c r="AD31" i="22"/>
  <c r="AC31" i="22"/>
  <c r="AB31" i="22"/>
  <c r="Z31" i="22"/>
  <c r="Y31" i="22"/>
  <c r="X31" i="22"/>
  <c r="R31" i="22"/>
  <c r="L31" i="22"/>
  <c r="AB30" i="22"/>
  <c r="Z30" i="22"/>
  <c r="Y30" i="22"/>
  <c r="AD30" i="22" s="1"/>
  <c r="X30" i="22"/>
  <c r="R30" i="22"/>
  <c r="L30" i="22"/>
  <c r="AB29" i="22"/>
  <c r="Z29" i="22"/>
  <c r="Y29" i="22"/>
  <c r="AC29" i="22" s="1"/>
  <c r="X29" i="22"/>
  <c r="AD29" i="22" s="1"/>
  <c r="R29" i="22"/>
  <c r="L29" i="22"/>
  <c r="AB28" i="22"/>
  <c r="Z28" i="22"/>
  <c r="X28" i="22"/>
  <c r="R28" i="22"/>
  <c r="L28" i="22"/>
  <c r="AD27" i="22"/>
  <c r="AC27" i="22"/>
  <c r="AB27" i="22"/>
  <c r="Z27" i="22"/>
  <c r="Y27" i="22"/>
  <c r="X27" i="22"/>
  <c r="R27" i="22"/>
  <c r="L27" i="22"/>
  <c r="AB26" i="22"/>
  <c r="Z26" i="22"/>
  <c r="Y26" i="22"/>
  <c r="AD26" i="22" s="1"/>
  <c r="X26" i="22"/>
  <c r="R26" i="22"/>
  <c r="L26" i="22"/>
  <c r="AB25" i="22"/>
  <c r="Z25" i="22"/>
  <c r="Y25" i="22"/>
  <c r="AC25" i="22" s="1"/>
  <c r="X25" i="22"/>
  <c r="AD25" i="22" s="1"/>
  <c r="R25" i="22"/>
  <c r="L25" i="22"/>
  <c r="AB24" i="22"/>
  <c r="Z24" i="22"/>
  <c r="X24" i="22"/>
  <c r="R24" i="22"/>
  <c r="L24" i="22"/>
  <c r="AD23" i="22"/>
  <c r="AC23" i="22"/>
  <c r="AB23" i="22"/>
  <c r="Z23" i="22"/>
  <c r="Y23" i="22"/>
  <c r="X23" i="22"/>
  <c r="R23" i="22"/>
  <c r="L23" i="22"/>
  <c r="AB22" i="22"/>
  <c r="Z22" i="22"/>
  <c r="Y22" i="22"/>
  <c r="AD22" i="22" s="1"/>
  <c r="X22" i="22"/>
  <c r="R22" i="22"/>
  <c r="L22" i="22"/>
  <c r="AB21" i="22"/>
  <c r="Z21" i="22"/>
  <c r="Y21" i="22"/>
  <c r="AC21" i="22" s="1"/>
  <c r="X21" i="22"/>
  <c r="AD21" i="22" s="1"/>
  <c r="R21" i="22"/>
  <c r="L21" i="22"/>
  <c r="AB20" i="22"/>
  <c r="Z20" i="22"/>
  <c r="X20" i="22"/>
  <c r="R20" i="22"/>
  <c r="L20" i="22"/>
  <c r="AD19" i="22"/>
  <c r="AC19" i="22"/>
  <c r="AB19" i="22"/>
  <c r="Z19" i="22"/>
  <c r="Y19" i="22"/>
  <c r="X19" i="22"/>
  <c r="R19" i="22"/>
  <c r="L19" i="22"/>
  <c r="AB18" i="22"/>
  <c r="Z18" i="22"/>
  <c r="Y18" i="22"/>
  <c r="AD18" i="22" s="1"/>
  <c r="X18" i="22"/>
  <c r="R18" i="22"/>
  <c r="L18" i="22"/>
  <c r="AB17" i="22"/>
  <c r="Z17" i="22"/>
  <c r="Y17" i="22"/>
  <c r="AC17" i="22" s="1"/>
  <c r="X17" i="22"/>
  <c r="AD17" i="22" s="1"/>
  <c r="R17" i="22"/>
  <c r="L17" i="22"/>
  <c r="AB16" i="22"/>
  <c r="Z16" i="22"/>
  <c r="X16" i="22"/>
  <c r="R16" i="22"/>
  <c r="L16" i="22"/>
  <c r="AD15" i="22"/>
  <c r="AC15" i="22"/>
  <c r="AB15" i="22"/>
  <c r="Z15" i="22"/>
  <c r="Y15" i="22"/>
  <c r="X15" i="22"/>
  <c r="R15" i="22"/>
  <c r="L15" i="22"/>
  <c r="AB14" i="22"/>
  <c r="Z14" i="22"/>
  <c r="Y14" i="22"/>
  <c r="AD14" i="22" s="1"/>
  <c r="X14" i="22"/>
  <c r="R14" i="22"/>
  <c r="L14" i="22"/>
  <c r="AB13" i="22"/>
  <c r="Z13" i="22"/>
  <c r="X13" i="22"/>
  <c r="R13" i="22"/>
  <c r="L13" i="22"/>
  <c r="AB12" i="22"/>
  <c r="Z12" i="22"/>
  <c r="X12" i="22"/>
  <c r="R12" i="22"/>
  <c r="L12" i="22"/>
  <c r="AD10" i="22"/>
  <c r="AC10" i="22"/>
  <c r="AB10" i="22"/>
  <c r="Z10" i="22"/>
  <c r="Y10" i="22"/>
  <c r="X10" i="22"/>
  <c r="R10" i="22"/>
  <c r="L10" i="22"/>
  <c r="AB9" i="22"/>
  <c r="Z9" i="22"/>
  <c r="Y9" i="22"/>
  <c r="AD9" i="22" s="1"/>
  <c r="X9" i="22"/>
  <c r="R9" i="22"/>
  <c r="L9" i="22"/>
  <c r="AB8" i="22"/>
  <c r="Z8" i="22"/>
  <c r="X8" i="22"/>
  <c r="R8" i="22"/>
  <c r="L8" i="22"/>
  <c r="AB7" i="22"/>
  <c r="Z7" i="22"/>
  <c r="X7" i="22"/>
  <c r="R7" i="22"/>
  <c r="L7" i="22"/>
  <c r="AD6" i="22"/>
  <c r="AC6" i="22"/>
  <c r="AB6" i="22"/>
  <c r="Z6" i="22"/>
  <c r="Y6" i="22"/>
  <c r="X6" i="22"/>
  <c r="R6" i="22"/>
  <c r="L6" i="22"/>
  <c r="AB5" i="22"/>
  <c r="Z5" i="22"/>
  <c r="Y5" i="22"/>
  <c r="AD5" i="22" s="1"/>
  <c r="X5" i="22"/>
  <c r="R5" i="22"/>
  <c r="L5" i="22"/>
  <c r="AB4" i="22"/>
  <c r="AB81" i="22" s="1"/>
  <c r="Z4" i="22"/>
  <c r="Z81" i="22" s="1"/>
  <c r="X4" i="22"/>
  <c r="R4" i="22"/>
  <c r="L4" i="22"/>
  <c r="L81" i="22" s="1"/>
  <c r="AE10" i="22"/>
  <c r="AE61" i="22"/>
  <c r="AE25" i="22"/>
  <c r="AE9" i="22"/>
  <c r="AE26" i="22"/>
  <c r="AE68" i="22"/>
  <c r="AE41" i="22"/>
  <c r="AE52" i="22"/>
  <c r="AE39" i="22"/>
  <c r="AE38" i="22"/>
  <c r="AE15" i="22"/>
  <c r="AE76" i="22"/>
  <c r="AE31" i="22"/>
  <c r="AE72" i="22"/>
  <c r="AE70" i="22"/>
  <c r="AE62" i="22"/>
  <c r="AE27" i="22"/>
  <c r="AE18" i="22"/>
  <c r="AE47" i="22"/>
  <c r="AE21" i="22"/>
  <c r="AE67" i="22"/>
  <c r="AE46" i="22"/>
  <c r="AE64" i="22"/>
  <c r="AE6" i="22"/>
  <c r="AE43" i="22"/>
  <c r="AE34" i="22"/>
  <c r="AE65" i="22"/>
  <c r="AE49" i="22"/>
  <c r="AE33" i="22"/>
  <c r="AE23" i="22"/>
  <c r="AE5" i="22"/>
  <c r="AE75" i="22"/>
  <c r="AE35" i="22"/>
  <c r="AE17" i="22"/>
  <c r="AE14" i="22"/>
  <c r="AE79" i="22"/>
  <c r="AE29" i="22"/>
  <c r="AE30" i="22"/>
  <c r="AE22" i="22"/>
  <c r="AE55" i="22"/>
  <c r="AE45" i="22"/>
  <c r="AE42" i="22"/>
  <c r="AE19" i="22"/>
  <c r="AE37" i="22"/>
  <c r="AD18" i="23" l="1"/>
  <c r="AD81" i="23" s="1"/>
  <c r="AD64" i="23"/>
  <c r="AD24" i="23"/>
  <c r="AD77" i="23"/>
  <c r="AD69" i="23"/>
  <c r="AD80" i="23"/>
  <c r="AD67" i="23"/>
  <c r="AD48" i="23"/>
  <c r="AD75" i="23"/>
  <c r="AD42" i="23"/>
  <c r="Y81" i="23"/>
  <c r="AD39" i="23"/>
  <c r="AD33" i="23"/>
  <c r="AD53" i="23"/>
  <c r="AD27" i="23"/>
  <c r="AD30" i="23"/>
  <c r="AD21" i="23"/>
  <c r="AD50" i="22"/>
  <c r="AC50" i="22"/>
  <c r="AD13" i="22"/>
  <c r="AD44" i="22"/>
  <c r="AD53" i="22"/>
  <c r="AC53" i="22"/>
  <c r="AD57" i="22"/>
  <c r="AC57" i="22"/>
  <c r="AD63" i="22"/>
  <c r="AD20" i="22"/>
  <c r="AD40" i="22"/>
  <c r="AD54" i="22"/>
  <c r="AD66" i="22"/>
  <c r="AC71" i="22"/>
  <c r="AD71" i="22"/>
  <c r="Y73" i="22"/>
  <c r="AC73" i="22" s="1"/>
  <c r="Y77" i="22"/>
  <c r="AC77" i="22" s="1"/>
  <c r="AC5" i="22"/>
  <c r="Y8" i="22"/>
  <c r="AC8" i="22" s="1"/>
  <c r="Y13" i="22"/>
  <c r="AC13" i="22" s="1"/>
  <c r="AC14" i="22"/>
  <c r="AC18" i="22"/>
  <c r="AC22" i="22"/>
  <c r="AC26" i="22"/>
  <c r="AC30" i="22"/>
  <c r="AC34" i="22"/>
  <c r="AC38" i="22"/>
  <c r="AC42" i="22"/>
  <c r="AC46" i="22"/>
  <c r="Y59" i="22"/>
  <c r="AC59" i="22" s="1"/>
  <c r="Y4" i="22"/>
  <c r="AD4" i="22" s="1"/>
  <c r="AC9" i="22"/>
  <c r="Y63" i="22"/>
  <c r="AC63" i="22" s="1"/>
  <c r="Y66" i="22"/>
  <c r="AC66" i="22" s="1"/>
  <c r="Y69" i="22"/>
  <c r="AC69" i="22" s="1"/>
  <c r="AC70" i="22"/>
  <c r="AD74" i="22"/>
  <c r="AD78" i="22"/>
  <c r="Y80" i="22"/>
  <c r="AC80" i="22" s="1"/>
  <c r="X81" i="22"/>
  <c r="Y7" i="22"/>
  <c r="AC7" i="22" s="1"/>
  <c r="Y12" i="22"/>
  <c r="AC12" i="22" s="1"/>
  <c r="Y16" i="22"/>
  <c r="AC16" i="22" s="1"/>
  <c r="Y20" i="22"/>
  <c r="AC20" i="22" s="1"/>
  <c r="Y24" i="22"/>
  <c r="AC24" i="22" s="1"/>
  <c r="Y28" i="22"/>
  <c r="AC28" i="22" s="1"/>
  <c r="Y32" i="22"/>
  <c r="AC32" i="22" s="1"/>
  <c r="Y36" i="22"/>
  <c r="AC36" i="22" s="1"/>
  <c r="Y40" i="22"/>
  <c r="AC40" i="22" s="1"/>
  <c r="Y44" i="22"/>
  <c r="AC44" i="22" s="1"/>
  <c r="Y48" i="22"/>
  <c r="AC48" i="22" s="1"/>
  <c r="Y51" i="22"/>
  <c r="AC51" i="22" s="1"/>
  <c r="Y54" i="22"/>
  <c r="AC54" i="22" s="1"/>
  <c r="Y58" i="22"/>
  <c r="AC58" i="22" s="1"/>
  <c r="AB10" i="21"/>
  <c r="Z10" i="21"/>
  <c r="X10" i="21"/>
  <c r="R10" i="21"/>
  <c r="L10" i="21"/>
  <c r="X59" i="21"/>
  <c r="R59" i="21"/>
  <c r="AA59" i="21"/>
  <c r="Z59" i="21"/>
  <c r="AB59" i="21"/>
  <c r="AB55" i="21"/>
  <c r="X55" i="21"/>
  <c r="R55" i="21"/>
  <c r="Z55" i="21"/>
  <c r="AE20" i="22"/>
  <c r="AE40" i="22"/>
  <c r="AE54" i="22"/>
  <c r="AE50" i="22"/>
  <c r="AE53" i="22"/>
  <c r="AE44" i="22"/>
  <c r="AE63" i="22"/>
  <c r="AE57" i="22"/>
  <c r="AE71" i="22"/>
  <c r="AE74" i="22"/>
  <c r="AE13" i="22"/>
  <c r="AE66" i="22"/>
  <c r="AE78" i="22"/>
  <c r="AE4" i="22"/>
  <c r="AD51" i="22" l="1"/>
  <c r="AD36" i="22"/>
  <c r="AD80" i="22"/>
  <c r="AD58" i="22"/>
  <c r="AD59" i="22"/>
  <c r="Y81" i="22"/>
  <c r="AC4" i="22"/>
  <c r="AC81" i="22" s="1"/>
  <c r="AD16" i="22"/>
  <c r="AD32" i="22"/>
  <c r="AD12" i="22"/>
  <c r="AD48" i="22"/>
  <c r="AD28" i="22"/>
  <c r="AD7" i="22"/>
  <c r="AD8" i="22"/>
  <c r="AD69" i="22"/>
  <c r="AD77" i="22"/>
  <c r="AD73" i="22"/>
  <c r="AD24" i="22"/>
  <c r="Y10" i="21"/>
  <c r="Z80" i="21"/>
  <c r="AA72" i="21"/>
  <c r="AE16" i="22"/>
  <c r="AE69" i="22"/>
  <c r="AE12" i="22"/>
  <c r="AE7" i="22"/>
  <c r="AE36" i="22"/>
  <c r="AE24" i="22"/>
  <c r="AE32" i="22"/>
  <c r="AE51" i="22"/>
  <c r="AE80" i="22"/>
  <c r="AE8" i="22"/>
  <c r="AE77" i="22"/>
  <c r="AE58" i="22"/>
  <c r="AE28" i="22"/>
  <c r="AE59" i="22"/>
  <c r="AE73" i="22"/>
  <c r="AE48" i="22"/>
  <c r="AD81" i="22" l="1"/>
  <c r="AC10" i="21"/>
  <c r="Y59" i="21"/>
  <c r="Y55" i="21"/>
  <c r="S81" i="21"/>
  <c r="P81" i="21"/>
  <c r="N81" i="21"/>
  <c r="J81" i="21"/>
  <c r="AB80" i="21"/>
  <c r="AA80" i="21"/>
  <c r="X80" i="21"/>
  <c r="R80" i="21"/>
  <c r="AB79" i="21"/>
  <c r="Z79" i="21"/>
  <c r="X79" i="21"/>
  <c r="Y79" i="21" s="1"/>
  <c r="R79" i="21"/>
  <c r="AB78" i="21"/>
  <c r="AA78" i="21"/>
  <c r="Z78" i="21"/>
  <c r="X78" i="21"/>
  <c r="Y78" i="21" s="1"/>
  <c r="R78" i="21"/>
  <c r="AB77" i="21"/>
  <c r="AA77" i="21"/>
  <c r="Z77" i="21"/>
  <c r="X77" i="21"/>
  <c r="Y77" i="21" s="1"/>
  <c r="R77" i="21"/>
  <c r="AB76" i="21"/>
  <c r="AA76" i="21"/>
  <c r="Z76" i="21"/>
  <c r="X76" i="21"/>
  <c r="Y76" i="21" s="1"/>
  <c r="R76" i="21"/>
  <c r="AB75" i="21"/>
  <c r="AA75" i="21"/>
  <c r="Z75" i="21"/>
  <c r="X75" i="21"/>
  <c r="Y75" i="21" s="1"/>
  <c r="R75" i="21"/>
  <c r="AB74" i="21"/>
  <c r="AA74" i="21"/>
  <c r="Z74" i="21"/>
  <c r="X74" i="21"/>
  <c r="R74" i="21"/>
  <c r="AB73" i="21"/>
  <c r="AA73" i="21"/>
  <c r="Z73" i="21"/>
  <c r="X73" i="21"/>
  <c r="R73" i="21"/>
  <c r="AB72" i="21"/>
  <c r="Z72" i="21"/>
  <c r="X72" i="21"/>
  <c r="Y72" i="21" s="1"/>
  <c r="R72" i="21"/>
  <c r="AB71" i="21"/>
  <c r="Z71" i="21"/>
  <c r="X71" i="21"/>
  <c r="R71" i="21"/>
  <c r="AB70" i="21"/>
  <c r="AA70" i="21"/>
  <c r="Z70" i="21"/>
  <c r="X70" i="21"/>
  <c r="Y70" i="21" s="1"/>
  <c r="R70" i="21"/>
  <c r="AB69" i="21"/>
  <c r="Z69" i="21"/>
  <c r="X69" i="21"/>
  <c r="R69" i="21"/>
  <c r="AB68" i="21"/>
  <c r="Z68" i="21"/>
  <c r="X68" i="21"/>
  <c r="Y68" i="21" s="1"/>
  <c r="R68" i="21"/>
  <c r="AB67" i="21"/>
  <c r="Z67" i="21"/>
  <c r="X67" i="21"/>
  <c r="R67" i="21"/>
  <c r="AB66" i="21"/>
  <c r="Z66" i="21"/>
  <c r="X66" i="21"/>
  <c r="Y66" i="21" s="1"/>
  <c r="R66" i="21"/>
  <c r="AB65" i="21"/>
  <c r="Z65" i="21"/>
  <c r="X65" i="21"/>
  <c r="R65" i="21"/>
  <c r="AB64" i="21"/>
  <c r="Z64" i="21"/>
  <c r="X64" i="21"/>
  <c r="Y64" i="21" s="1"/>
  <c r="R64" i="21"/>
  <c r="AB63" i="21"/>
  <c r="Z63" i="21"/>
  <c r="X63" i="21"/>
  <c r="R63" i="21"/>
  <c r="AB62" i="21"/>
  <c r="Z62" i="21"/>
  <c r="X62" i="21"/>
  <c r="Y62" i="21" s="1"/>
  <c r="R62" i="21"/>
  <c r="AB61" i="21"/>
  <c r="Z61" i="21"/>
  <c r="X61" i="21"/>
  <c r="R61" i="21"/>
  <c r="AB58" i="21"/>
  <c r="Z58" i="21"/>
  <c r="X58" i="21"/>
  <c r="Y58" i="21" s="1"/>
  <c r="R58" i="21"/>
  <c r="AB57" i="21"/>
  <c r="Z57" i="21"/>
  <c r="X57" i="21"/>
  <c r="Y57" i="21" s="1"/>
  <c r="R57" i="21"/>
  <c r="AB54" i="21"/>
  <c r="Z54" i="21"/>
  <c r="X54" i="21"/>
  <c r="R54" i="21"/>
  <c r="AB53" i="21"/>
  <c r="Z53" i="21"/>
  <c r="X53" i="21"/>
  <c r="R53" i="21"/>
  <c r="AB52" i="21"/>
  <c r="Z52" i="21"/>
  <c r="X52" i="21"/>
  <c r="R52" i="21"/>
  <c r="AB51" i="21"/>
  <c r="Z51" i="21"/>
  <c r="X51" i="21"/>
  <c r="R51" i="21"/>
  <c r="AB50" i="21"/>
  <c r="Z50" i="21"/>
  <c r="X50" i="21"/>
  <c r="R50" i="21"/>
  <c r="AB49" i="21"/>
  <c r="Z49" i="21"/>
  <c r="X49" i="21"/>
  <c r="R49" i="21"/>
  <c r="L49" i="21"/>
  <c r="AB48" i="21"/>
  <c r="Z48" i="21"/>
  <c r="X48" i="21"/>
  <c r="Y48" i="21" s="1"/>
  <c r="R48" i="21"/>
  <c r="L48" i="21"/>
  <c r="AB47" i="21"/>
  <c r="Z47" i="21"/>
  <c r="X47" i="21"/>
  <c r="Y47" i="21" s="1"/>
  <c r="R47" i="21"/>
  <c r="L47" i="21"/>
  <c r="AB46" i="21"/>
  <c r="Z46" i="21"/>
  <c r="X46" i="21"/>
  <c r="R46" i="21"/>
  <c r="L46" i="21"/>
  <c r="AB45" i="21"/>
  <c r="Z45" i="21"/>
  <c r="X45" i="21"/>
  <c r="Y45" i="21" s="1"/>
  <c r="R45" i="21"/>
  <c r="L45" i="21"/>
  <c r="AB44" i="21"/>
  <c r="Z44" i="21"/>
  <c r="X44" i="21"/>
  <c r="Y44" i="21" s="1"/>
  <c r="R44" i="21"/>
  <c r="L44" i="21"/>
  <c r="AB43" i="21"/>
  <c r="Z43" i="21"/>
  <c r="X43" i="21"/>
  <c r="R43" i="21"/>
  <c r="L43" i="21"/>
  <c r="AB42" i="21"/>
  <c r="Z42" i="21"/>
  <c r="X42" i="21"/>
  <c r="Y42" i="21" s="1"/>
  <c r="R42" i="21"/>
  <c r="L42" i="21"/>
  <c r="AB41" i="21"/>
  <c r="Z41" i="21"/>
  <c r="X41" i="21"/>
  <c r="R41" i="21"/>
  <c r="L41" i="21"/>
  <c r="AB40" i="21"/>
  <c r="Z40" i="21"/>
  <c r="X40" i="21"/>
  <c r="Y40" i="21" s="1"/>
  <c r="R40" i="21"/>
  <c r="L40" i="21"/>
  <c r="AB39" i="21"/>
  <c r="Z39" i="21"/>
  <c r="X39" i="21"/>
  <c r="R39" i="21"/>
  <c r="L39" i="21"/>
  <c r="AB38" i="21"/>
  <c r="Z38" i="21"/>
  <c r="X38" i="21"/>
  <c r="R38" i="21"/>
  <c r="L38" i="21"/>
  <c r="AB37" i="21"/>
  <c r="Z37" i="21"/>
  <c r="X37" i="21"/>
  <c r="R37" i="21"/>
  <c r="L37" i="21"/>
  <c r="AB36" i="21"/>
  <c r="Z36" i="21"/>
  <c r="X36" i="21"/>
  <c r="Y36" i="21" s="1"/>
  <c r="R36" i="21"/>
  <c r="L36" i="21"/>
  <c r="AB35" i="21"/>
  <c r="Z35" i="21"/>
  <c r="X35" i="21"/>
  <c r="Y35" i="21" s="1"/>
  <c r="R35" i="21"/>
  <c r="L35" i="21"/>
  <c r="AB34" i="21"/>
  <c r="Z34" i="21"/>
  <c r="X34" i="21"/>
  <c r="R34" i="21"/>
  <c r="L34" i="21"/>
  <c r="AB33" i="21"/>
  <c r="Z33" i="21"/>
  <c r="X33" i="21"/>
  <c r="Y33" i="21" s="1"/>
  <c r="R33" i="21"/>
  <c r="L33" i="21"/>
  <c r="AB32" i="21"/>
  <c r="Z32" i="21"/>
  <c r="X32" i="21"/>
  <c r="Y32" i="21" s="1"/>
  <c r="R32" i="21"/>
  <c r="L32" i="21"/>
  <c r="AB31" i="21"/>
  <c r="Z31" i="21"/>
  <c r="X31" i="21"/>
  <c r="R31" i="21"/>
  <c r="L31" i="21"/>
  <c r="AB30" i="21"/>
  <c r="Z30" i="21"/>
  <c r="X30" i="21"/>
  <c r="Y30" i="21" s="1"/>
  <c r="R30" i="21"/>
  <c r="L30" i="21"/>
  <c r="AB29" i="21"/>
  <c r="Z29" i="21"/>
  <c r="X29" i="21"/>
  <c r="Y29" i="21" s="1"/>
  <c r="R29" i="21"/>
  <c r="L29" i="21"/>
  <c r="AB28" i="21"/>
  <c r="Z28" i="21"/>
  <c r="X28" i="21"/>
  <c r="Y28" i="21" s="1"/>
  <c r="R28" i="21"/>
  <c r="L28" i="21"/>
  <c r="AB27" i="21"/>
  <c r="Z27" i="21"/>
  <c r="X27" i="21"/>
  <c r="R27" i="21"/>
  <c r="L27" i="21"/>
  <c r="AB26" i="21"/>
  <c r="Z26" i="21"/>
  <c r="X26" i="21"/>
  <c r="Y26" i="21" s="1"/>
  <c r="R26" i="21"/>
  <c r="L26" i="21"/>
  <c r="AB25" i="21"/>
  <c r="Z25" i="21"/>
  <c r="X25" i="21"/>
  <c r="R25" i="21"/>
  <c r="L25" i="21"/>
  <c r="AB24" i="21"/>
  <c r="Z24" i="21"/>
  <c r="X24" i="21"/>
  <c r="Y24" i="21" s="1"/>
  <c r="R24" i="21"/>
  <c r="L24" i="21"/>
  <c r="AB23" i="21"/>
  <c r="Z23" i="21"/>
  <c r="X23" i="21"/>
  <c r="Y23" i="21" s="1"/>
  <c r="R23" i="21"/>
  <c r="L23" i="21"/>
  <c r="AB22" i="21"/>
  <c r="Z22" i="21"/>
  <c r="X22" i="21"/>
  <c r="R22" i="21"/>
  <c r="L22" i="21"/>
  <c r="AB21" i="21"/>
  <c r="Z21" i="21"/>
  <c r="X21" i="21"/>
  <c r="Y21" i="21" s="1"/>
  <c r="R21" i="21"/>
  <c r="L21" i="21"/>
  <c r="AB20" i="21"/>
  <c r="Z20" i="21"/>
  <c r="X20" i="21"/>
  <c r="Y20" i="21" s="1"/>
  <c r="R20" i="21"/>
  <c r="L20" i="21"/>
  <c r="AB19" i="21"/>
  <c r="Z19" i="21"/>
  <c r="X19" i="21"/>
  <c r="R19" i="21"/>
  <c r="L19" i="21"/>
  <c r="AB18" i="21"/>
  <c r="Z18" i="21"/>
  <c r="X18" i="21"/>
  <c r="Y18" i="21" s="1"/>
  <c r="R18" i="21"/>
  <c r="L18" i="21"/>
  <c r="AB17" i="21"/>
  <c r="Z17" i="21"/>
  <c r="X17" i="21"/>
  <c r="R17" i="21"/>
  <c r="L17" i="21"/>
  <c r="AB16" i="21"/>
  <c r="Z16" i="21"/>
  <c r="X16" i="21"/>
  <c r="Y16" i="21" s="1"/>
  <c r="R16" i="21"/>
  <c r="L16" i="21"/>
  <c r="AB15" i="21"/>
  <c r="Z15" i="21"/>
  <c r="X15" i="21"/>
  <c r="R15" i="21"/>
  <c r="L15" i="21"/>
  <c r="AB14" i="21"/>
  <c r="Z14" i="21"/>
  <c r="X14" i="21"/>
  <c r="Y14" i="21" s="1"/>
  <c r="R14" i="21"/>
  <c r="L14" i="21"/>
  <c r="AB13" i="21"/>
  <c r="Z13" i="21"/>
  <c r="X13" i="21"/>
  <c r="R13" i="21"/>
  <c r="L13" i="21"/>
  <c r="AB12" i="21"/>
  <c r="Z12" i="21"/>
  <c r="X12" i="21"/>
  <c r="Y12" i="21" s="1"/>
  <c r="R12" i="21"/>
  <c r="L12" i="21"/>
  <c r="AB9" i="21"/>
  <c r="Z9" i="21"/>
  <c r="X9" i="21"/>
  <c r="R9" i="21"/>
  <c r="L9" i="21"/>
  <c r="AB8" i="21"/>
  <c r="Z8" i="21"/>
  <c r="X8" i="21"/>
  <c r="Y8" i="21" s="1"/>
  <c r="R8" i="21"/>
  <c r="L8" i="21"/>
  <c r="AB7" i="21"/>
  <c r="Z7" i="21"/>
  <c r="X7" i="21"/>
  <c r="Y7" i="21" s="1"/>
  <c r="R7" i="21"/>
  <c r="L7" i="21"/>
  <c r="AB6" i="21"/>
  <c r="Z6" i="21"/>
  <c r="X6" i="21"/>
  <c r="R6" i="21"/>
  <c r="L6" i="21"/>
  <c r="AB5" i="21"/>
  <c r="Z5" i="21"/>
  <c r="X5" i="21"/>
  <c r="Y5" i="21" s="1"/>
  <c r="R5" i="21"/>
  <c r="L5" i="21"/>
  <c r="AB4" i="21"/>
  <c r="Z4" i="21"/>
  <c r="X4" i="21"/>
  <c r="Y4" i="21" s="1"/>
  <c r="R4" i="21"/>
  <c r="L4" i="21"/>
  <c r="AC59" i="21" l="1"/>
  <c r="AC55" i="21"/>
  <c r="AC79" i="21"/>
  <c r="AC32" i="21"/>
  <c r="AC44" i="21"/>
  <c r="AC8" i="21"/>
  <c r="K81" i="21"/>
  <c r="AC23" i="21"/>
  <c r="AC35" i="21"/>
  <c r="AC14" i="21"/>
  <c r="AC45" i="21"/>
  <c r="AC12" i="21"/>
  <c r="AC24" i="21"/>
  <c r="AC33" i="21"/>
  <c r="AC30" i="21"/>
  <c r="AC7" i="21"/>
  <c r="AC57" i="21"/>
  <c r="AC75" i="21"/>
  <c r="AC20" i="21"/>
  <c r="AC5" i="21"/>
  <c r="AC78" i="21"/>
  <c r="L81" i="21"/>
  <c r="AA81" i="21"/>
  <c r="AC4" i="21"/>
  <c r="AC29" i="21"/>
  <c r="AC58" i="21"/>
  <c r="Z81" i="21"/>
  <c r="AC47" i="21"/>
  <c r="AC76" i="21"/>
  <c r="AC36" i="21"/>
  <c r="AC18" i="21"/>
  <c r="Y41" i="21"/>
  <c r="AC21" i="21"/>
  <c r="AC48" i="21"/>
  <c r="AC72" i="21"/>
  <c r="AC42" i="21"/>
  <c r="Y17" i="21"/>
  <c r="AC26" i="21"/>
  <c r="AC70" i="21"/>
  <c r="Y13" i="21"/>
  <c r="AC16" i="21"/>
  <c r="Y25" i="21"/>
  <c r="AC28" i="21"/>
  <c r="Y37" i="21"/>
  <c r="AC40" i="21"/>
  <c r="Y49" i="21"/>
  <c r="Y51" i="21"/>
  <c r="Y53" i="21"/>
  <c r="AC62" i="21"/>
  <c r="AC64" i="21"/>
  <c r="AC66" i="21"/>
  <c r="AC68" i="21"/>
  <c r="Y74" i="21"/>
  <c r="AC77" i="21"/>
  <c r="Y27" i="21"/>
  <c r="Y39" i="21"/>
  <c r="Y9" i="21"/>
  <c r="Y22" i="21"/>
  <c r="Y34" i="21"/>
  <c r="Y46" i="21"/>
  <c r="Y61" i="21"/>
  <c r="Y63" i="21"/>
  <c r="Y65" i="21"/>
  <c r="Y67" i="21"/>
  <c r="Y69" i="21"/>
  <c r="Y71" i="21"/>
  <c r="Y15" i="21"/>
  <c r="Y73" i="21"/>
  <c r="Y80" i="21"/>
  <c r="Y6" i="21"/>
  <c r="Y19" i="21"/>
  <c r="Y31" i="21"/>
  <c r="Y43" i="21"/>
  <c r="Y50" i="21"/>
  <c r="Y52" i="21"/>
  <c r="Y54" i="21"/>
  <c r="Y38" i="21"/>
  <c r="AC76" i="18"/>
  <c r="X81" i="21" l="1"/>
  <c r="AC71" i="21"/>
  <c r="AC74" i="21"/>
  <c r="AC25" i="21"/>
  <c r="AC69" i="21"/>
  <c r="AC15" i="21"/>
  <c r="AC50" i="21"/>
  <c r="AC67" i="21"/>
  <c r="AC65" i="21"/>
  <c r="AC61" i="21"/>
  <c r="AC46" i="21"/>
  <c r="AC34" i="21"/>
  <c r="AC27" i="21"/>
  <c r="AC63" i="21"/>
  <c r="AC31" i="21"/>
  <c r="AC19" i="21"/>
  <c r="AC13" i="21"/>
  <c r="AC43" i="21"/>
  <c r="AC53" i="21"/>
  <c r="AC17" i="21"/>
  <c r="AC6" i="21"/>
  <c r="AC51" i="21"/>
  <c r="AC49" i="21"/>
  <c r="AC9" i="21"/>
  <c r="AC38" i="21"/>
  <c r="AC41" i="21"/>
  <c r="AC54" i="21"/>
  <c r="AC52" i="21"/>
  <c r="AC22" i="21"/>
  <c r="AC80" i="21"/>
  <c r="AC73" i="21"/>
  <c r="AC39" i="21"/>
  <c r="AC37" i="21"/>
  <c r="AB81" i="21"/>
  <c r="Y81" i="21"/>
  <c r="R54" i="18"/>
  <c r="R57" i="18"/>
  <c r="K57" i="18"/>
  <c r="AE57" i="18" s="1"/>
  <c r="AC57" i="18"/>
  <c r="AD57" i="18"/>
  <c r="K54" i="18"/>
  <c r="AC54" i="18"/>
  <c r="T8" i="20"/>
  <c r="S8" i="20"/>
  <c r="P8" i="20"/>
  <c r="N8" i="20"/>
  <c r="J8" i="20"/>
  <c r="AD6" i="20"/>
  <c r="AC6" i="20"/>
  <c r="AA6" i="20"/>
  <c r="AC4" i="20"/>
  <c r="AC8" i="20" s="1"/>
  <c r="AE4" i="20"/>
  <c r="L8" i="20"/>
  <c r="AC81" i="21" l="1"/>
  <c r="AA57" i="18"/>
  <c r="AE54" i="18"/>
  <c r="AA54" i="18"/>
  <c r="R4" i="20"/>
  <c r="AD8" i="20"/>
  <c r="AE6" i="20"/>
  <c r="AE8" i="20" s="1"/>
  <c r="AA4" i="20"/>
  <c r="AA8" i="20" s="1"/>
  <c r="K8" i="20"/>
  <c r="AB6" i="20"/>
  <c r="AF6" i="20" s="1"/>
  <c r="R6" i="20"/>
  <c r="AC74" i="18"/>
  <c r="AC77" i="18"/>
  <c r="AC5" i="18"/>
  <c r="AC6" i="18"/>
  <c r="AC7" i="18"/>
  <c r="AC8" i="18"/>
  <c r="AC9" i="18"/>
  <c r="AC10" i="18"/>
  <c r="AC11" i="18"/>
  <c r="AC12" i="18"/>
  <c r="AC13" i="18"/>
  <c r="AC14" i="18"/>
  <c r="AC15" i="18"/>
  <c r="AC16" i="18"/>
  <c r="AC17" i="18"/>
  <c r="AC18" i="18"/>
  <c r="AC19" i="18"/>
  <c r="AC20" i="18"/>
  <c r="AC21" i="18"/>
  <c r="AC22" i="18"/>
  <c r="AC23" i="18"/>
  <c r="AC24" i="18"/>
  <c r="AC25" i="18"/>
  <c r="AC26" i="18"/>
  <c r="AC27" i="18"/>
  <c r="AC28" i="18"/>
  <c r="AC29" i="18"/>
  <c r="AC30" i="18"/>
  <c r="AC31" i="18"/>
  <c r="AC32" i="18"/>
  <c r="AC33" i="18"/>
  <c r="AC34" i="18"/>
  <c r="AC35" i="18"/>
  <c r="AC36" i="18"/>
  <c r="AC37" i="18"/>
  <c r="AC38" i="18"/>
  <c r="AC39" i="18"/>
  <c r="AC40" i="18"/>
  <c r="AC41" i="18"/>
  <c r="AC42" i="18"/>
  <c r="AC43" i="18"/>
  <c r="AC44" i="18"/>
  <c r="AC45" i="18"/>
  <c r="AC46" i="18"/>
  <c r="AC47" i="18"/>
  <c r="AC48" i="18"/>
  <c r="AC49" i="18"/>
  <c r="AC50" i="18"/>
  <c r="AC51" i="18"/>
  <c r="AC52" i="18"/>
  <c r="AC53" i="18"/>
  <c r="AC55" i="18"/>
  <c r="AC56" i="18"/>
  <c r="AC58" i="18"/>
  <c r="AC59" i="18"/>
  <c r="AC60" i="18"/>
  <c r="AC61" i="18"/>
  <c r="AC62" i="18"/>
  <c r="AC63" i="18"/>
  <c r="AC64" i="18"/>
  <c r="AC65" i="18"/>
  <c r="AC66" i="18"/>
  <c r="AC67" i="18"/>
  <c r="AC68" i="18"/>
  <c r="AC69" i="18"/>
  <c r="AC70" i="18"/>
  <c r="AC71" i="18"/>
  <c r="AC72" i="18"/>
  <c r="AC73" i="18"/>
  <c r="AC75" i="18"/>
  <c r="AC4" i="18"/>
  <c r="AB57" i="18" l="1"/>
  <c r="AF57" i="18" s="1"/>
  <c r="AB54" i="18"/>
  <c r="AF54" i="18" s="1"/>
  <c r="AB4" i="20"/>
  <c r="AB8" i="20" s="1"/>
  <c r="AC78" i="18"/>
  <c r="AE5" i="18"/>
  <c r="AE6" i="18"/>
  <c r="AE7" i="18"/>
  <c r="AE8" i="18"/>
  <c r="AE9" i="18"/>
  <c r="AE10" i="18"/>
  <c r="AE11" i="18"/>
  <c r="AE12" i="18"/>
  <c r="AE13" i="18"/>
  <c r="AE14" i="18"/>
  <c r="AE15" i="18"/>
  <c r="AE16" i="18"/>
  <c r="AE17" i="18"/>
  <c r="AE18" i="18"/>
  <c r="AE19" i="18"/>
  <c r="AE20" i="18"/>
  <c r="AE21" i="18"/>
  <c r="AE22" i="18"/>
  <c r="AE23" i="18"/>
  <c r="AE24" i="18"/>
  <c r="AE25" i="18"/>
  <c r="AE26" i="18"/>
  <c r="AE27" i="18"/>
  <c r="AE28" i="18"/>
  <c r="AE29" i="18"/>
  <c r="AE30" i="18"/>
  <c r="AE31" i="18"/>
  <c r="AE32" i="18"/>
  <c r="AE33" i="18"/>
  <c r="AE34" i="18"/>
  <c r="AE35" i="18"/>
  <c r="AE36" i="18"/>
  <c r="AE37" i="18"/>
  <c r="AE38" i="18"/>
  <c r="AE39" i="18"/>
  <c r="AE40" i="18"/>
  <c r="AE41" i="18"/>
  <c r="AE42" i="18"/>
  <c r="AE43" i="18"/>
  <c r="AE44" i="18"/>
  <c r="AE45" i="18"/>
  <c r="AE46" i="18"/>
  <c r="AE47" i="18"/>
  <c r="AE48" i="18"/>
  <c r="AE49" i="18"/>
  <c r="AE50" i="18"/>
  <c r="AE51" i="18"/>
  <c r="AE52" i="18"/>
  <c r="AE53" i="18"/>
  <c r="AE55" i="18"/>
  <c r="AE56" i="18"/>
  <c r="AE58" i="18"/>
  <c r="AE59" i="18"/>
  <c r="AE60" i="18"/>
  <c r="AE61" i="18"/>
  <c r="AE62" i="18"/>
  <c r="AE63" i="18"/>
  <c r="AE64" i="18"/>
  <c r="AE65" i="18"/>
  <c r="AE66" i="18"/>
  <c r="AE67" i="18"/>
  <c r="AE68" i="18"/>
  <c r="AE69" i="18"/>
  <c r="AE70" i="18"/>
  <c r="AE71" i="18"/>
  <c r="AE72" i="18"/>
  <c r="AE73" i="18"/>
  <c r="AE74" i="18"/>
  <c r="AE75" i="18"/>
  <c r="AE76" i="18"/>
  <c r="AE77" i="18"/>
  <c r="AE4" i="18"/>
  <c r="AD67" i="18"/>
  <c r="AD75" i="18"/>
  <c r="AD71" i="18"/>
  <c r="AD72" i="18"/>
  <c r="AD73" i="18"/>
  <c r="AD74" i="18"/>
  <c r="AD77" i="18"/>
  <c r="AD70" i="18"/>
  <c r="AD69" i="18"/>
  <c r="AA5" i="18"/>
  <c r="AA6" i="18"/>
  <c r="AA7" i="18"/>
  <c r="AA8" i="18"/>
  <c r="AA9" i="18"/>
  <c r="AA10" i="18"/>
  <c r="AA11" i="18"/>
  <c r="AA12" i="18"/>
  <c r="AA13" i="18"/>
  <c r="AA14" i="18"/>
  <c r="AA15" i="18"/>
  <c r="AA16" i="18"/>
  <c r="AA17" i="18"/>
  <c r="AA18" i="18"/>
  <c r="AA19" i="18"/>
  <c r="AA20" i="18"/>
  <c r="AA21" i="18"/>
  <c r="AA22" i="18"/>
  <c r="AA23" i="18"/>
  <c r="AA24" i="18"/>
  <c r="AA25" i="18"/>
  <c r="AA26" i="18"/>
  <c r="AA27" i="18"/>
  <c r="AA28" i="18"/>
  <c r="AA29" i="18"/>
  <c r="AA30" i="18"/>
  <c r="AA31" i="18"/>
  <c r="AA32" i="18"/>
  <c r="AA33" i="18"/>
  <c r="AA34" i="18"/>
  <c r="AA35" i="18"/>
  <c r="AA36" i="18"/>
  <c r="AA37" i="18"/>
  <c r="AA38" i="18"/>
  <c r="AA39" i="18"/>
  <c r="AA40" i="18"/>
  <c r="AA41" i="18"/>
  <c r="AA42" i="18"/>
  <c r="AA43" i="18"/>
  <c r="AA44" i="18"/>
  <c r="AA45" i="18"/>
  <c r="AA46" i="18"/>
  <c r="AA47" i="18"/>
  <c r="AA48" i="18"/>
  <c r="AA49" i="18"/>
  <c r="AA50" i="18"/>
  <c r="AA51" i="18"/>
  <c r="AA52" i="18"/>
  <c r="AA53" i="18"/>
  <c r="AA55" i="18"/>
  <c r="AA56" i="18"/>
  <c r="AA58" i="18"/>
  <c r="AA59" i="18"/>
  <c r="AA60" i="18"/>
  <c r="AA61" i="18"/>
  <c r="AA62" i="18"/>
  <c r="AA63" i="18"/>
  <c r="AA64" i="18"/>
  <c r="AA65" i="18"/>
  <c r="AA66" i="18"/>
  <c r="AA67" i="18"/>
  <c r="AA68" i="18"/>
  <c r="AA69" i="18"/>
  <c r="AA70" i="18"/>
  <c r="AA71" i="18"/>
  <c r="AA72" i="18"/>
  <c r="AA73" i="18"/>
  <c r="AA74" i="18"/>
  <c r="AA75" i="18"/>
  <c r="AA76" i="18"/>
  <c r="AA77" i="18"/>
  <c r="AA4" i="18"/>
  <c r="AF4" i="20" l="1"/>
  <c r="AF8" i="20" s="1"/>
  <c r="AB69" i="18"/>
  <c r="AF69" i="18" s="1"/>
  <c r="AB68" i="18"/>
  <c r="AF68" i="18" s="1"/>
  <c r="AB46" i="18"/>
  <c r="AF46" i="18" s="1"/>
  <c r="AB34" i="18"/>
  <c r="AF34" i="18" s="1"/>
  <c r="AB22" i="18"/>
  <c r="AF22" i="18" s="1"/>
  <c r="AB56" i="18"/>
  <c r="AF56" i="18" s="1"/>
  <c r="AB45" i="18"/>
  <c r="AF45" i="18" s="1"/>
  <c r="AB33" i="18"/>
  <c r="AF33" i="18" s="1"/>
  <c r="AB21" i="18"/>
  <c r="AF21" i="18" s="1"/>
  <c r="AB10" i="18"/>
  <c r="AF10" i="18" s="1"/>
  <c r="AB48" i="18"/>
  <c r="AF48" i="18" s="1"/>
  <c r="AB35" i="18"/>
  <c r="AF35" i="18" s="1"/>
  <c r="AB67" i="18"/>
  <c r="AF67" i="18" s="1"/>
  <c r="AB4" i="18"/>
  <c r="AF4" i="18" s="1"/>
  <c r="AA78" i="18"/>
  <c r="AB66" i="18"/>
  <c r="AF66" i="18" s="1"/>
  <c r="AB55" i="18"/>
  <c r="AF55" i="18" s="1"/>
  <c r="AB44" i="18"/>
  <c r="AF44" i="18" s="1"/>
  <c r="AB32" i="18"/>
  <c r="AF32" i="18" s="1"/>
  <c r="AB20" i="18"/>
  <c r="AF20" i="18" s="1"/>
  <c r="AB9" i="18"/>
  <c r="AF9" i="18" s="1"/>
  <c r="AB58" i="18"/>
  <c r="AF58" i="18" s="1"/>
  <c r="AB12" i="18"/>
  <c r="AF12" i="18" s="1"/>
  <c r="AB77" i="18"/>
  <c r="AF77" i="18" s="1"/>
  <c r="AB43" i="18"/>
  <c r="AF43" i="18" s="1"/>
  <c r="AB31" i="18"/>
  <c r="AF31" i="18" s="1"/>
  <c r="AB19" i="18"/>
  <c r="AF19" i="18" s="1"/>
  <c r="AB8" i="18"/>
  <c r="AF8" i="18" s="1"/>
  <c r="AB65" i="18"/>
  <c r="AF65" i="18" s="1"/>
  <c r="AB76" i="18"/>
  <c r="AF76" i="18" s="1"/>
  <c r="AB64" i="18"/>
  <c r="AF64" i="18" s="1"/>
  <c r="AB42" i="18"/>
  <c r="AF42" i="18" s="1"/>
  <c r="AB30" i="18"/>
  <c r="AF30" i="18" s="1"/>
  <c r="AB18" i="18"/>
  <c r="AF18" i="18" s="1"/>
  <c r="AB7" i="18"/>
  <c r="AF7" i="18" s="1"/>
  <c r="AB11" i="18"/>
  <c r="AF11" i="18" s="1"/>
  <c r="AB41" i="18"/>
  <c r="AF41" i="18" s="1"/>
  <c r="AE78" i="18"/>
  <c r="AB47" i="18"/>
  <c r="AF47" i="18" s="1"/>
  <c r="AB75" i="18"/>
  <c r="AF75" i="18" s="1"/>
  <c r="AB29" i="18"/>
  <c r="AF29" i="18" s="1"/>
  <c r="AB74" i="18"/>
  <c r="AF74" i="18" s="1"/>
  <c r="AB52" i="18"/>
  <c r="AF52" i="18" s="1"/>
  <c r="AB40" i="18"/>
  <c r="AF40" i="18" s="1"/>
  <c r="AB16" i="18"/>
  <c r="AF16" i="18" s="1"/>
  <c r="AB5" i="18"/>
  <c r="AF5" i="18" s="1"/>
  <c r="AB70" i="18"/>
  <c r="AF70" i="18" s="1"/>
  <c r="AB23" i="18"/>
  <c r="AF23" i="18" s="1"/>
  <c r="AB53" i="18"/>
  <c r="AF53" i="18" s="1"/>
  <c r="AB6" i="18"/>
  <c r="AF6" i="18" s="1"/>
  <c r="AB62" i="18"/>
  <c r="AF62" i="18" s="1"/>
  <c r="AB28" i="18"/>
  <c r="AF28" i="18" s="1"/>
  <c r="AB73" i="18"/>
  <c r="AF73" i="18" s="1"/>
  <c r="AB61" i="18"/>
  <c r="AF61" i="18" s="1"/>
  <c r="AB51" i="18"/>
  <c r="AF51" i="18" s="1"/>
  <c r="AB39" i="18"/>
  <c r="AF39" i="18" s="1"/>
  <c r="AB27" i="18"/>
  <c r="AF27" i="18" s="1"/>
  <c r="AB15" i="18"/>
  <c r="AF15" i="18" s="1"/>
  <c r="AB63" i="18"/>
  <c r="AF63" i="18" s="1"/>
  <c r="AB17" i="18"/>
  <c r="AF17" i="18" s="1"/>
  <c r="AB72" i="18"/>
  <c r="AF72" i="18" s="1"/>
  <c r="AB60" i="18"/>
  <c r="AF60" i="18" s="1"/>
  <c r="AB50" i="18"/>
  <c r="AF50" i="18" s="1"/>
  <c r="AB38" i="18"/>
  <c r="AF38" i="18" s="1"/>
  <c r="AB26" i="18"/>
  <c r="AF26" i="18" s="1"/>
  <c r="AB14" i="18"/>
  <c r="AF14" i="18" s="1"/>
  <c r="AD78" i="18"/>
  <c r="AB36" i="18"/>
  <c r="AF36" i="18" s="1"/>
  <c r="AB24" i="18"/>
  <c r="AF24" i="18" s="1"/>
  <c r="AB71" i="18"/>
  <c r="AF71" i="18" s="1"/>
  <c r="AB59" i="18"/>
  <c r="AF59" i="18" s="1"/>
  <c r="AB49" i="18"/>
  <c r="AF49" i="18" s="1"/>
  <c r="AB37" i="18"/>
  <c r="AF37" i="18" s="1"/>
  <c r="AB25" i="18"/>
  <c r="AF25" i="18" s="1"/>
  <c r="AB13" i="18"/>
  <c r="AF13" i="18" s="1"/>
  <c r="T11" i="19"/>
  <c r="S11" i="19"/>
  <c r="P11" i="19"/>
  <c r="N11" i="19"/>
  <c r="K11" i="19"/>
  <c r="J11" i="19"/>
  <c r="AA10" i="19"/>
  <c r="R10" i="19"/>
  <c r="AA9" i="19"/>
  <c r="R9" i="19"/>
  <c r="L9" i="19"/>
  <c r="AA8" i="19"/>
  <c r="R8" i="19"/>
  <c r="L8" i="19"/>
  <c r="AA7" i="19"/>
  <c r="R7" i="19"/>
  <c r="L7" i="19"/>
  <c r="AA6" i="19"/>
  <c r="R6" i="19"/>
  <c r="L6" i="19"/>
  <c r="AA5" i="19"/>
  <c r="R5" i="19"/>
  <c r="L5" i="19"/>
  <c r="AA4" i="19"/>
  <c r="R4" i="19"/>
  <c r="L4" i="19"/>
  <c r="T78" i="18"/>
  <c r="S78" i="18"/>
  <c r="P78" i="18"/>
  <c r="N78" i="18"/>
  <c r="K78" i="18"/>
  <c r="J78" i="18"/>
  <c r="R77" i="18"/>
  <c r="R76" i="18"/>
  <c r="R75" i="18"/>
  <c r="R74" i="18"/>
  <c r="R73" i="18"/>
  <c r="R72" i="18"/>
  <c r="R71" i="18"/>
  <c r="R70" i="18"/>
  <c r="R69" i="18"/>
  <c r="R68" i="18"/>
  <c r="R67" i="18"/>
  <c r="R66" i="18"/>
  <c r="R65" i="18"/>
  <c r="R64" i="18"/>
  <c r="R63" i="18"/>
  <c r="R62" i="18"/>
  <c r="R61" i="18"/>
  <c r="R60" i="18"/>
  <c r="R59" i="18"/>
  <c r="R58" i="18"/>
  <c r="R56" i="18"/>
  <c r="R55" i="18"/>
  <c r="R53" i="18"/>
  <c r="R52" i="18"/>
  <c r="R51" i="18"/>
  <c r="R50" i="18"/>
  <c r="R49" i="18"/>
  <c r="R48" i="18"/>
  <c r="L48" i="18"/>
  <c r="R47" i="18"/>
  <c r="L47" i="18"/>
  <c r="R46" i="18"/>
  <c r="L46" i="18"/>
  <c r="R45" i="18"/>
  <c r="L45" i="18"/>
  <c r="R44" i="18"/>
  <c r="L44" i="18"/>
  <c r="R43" i="18"/>
  <c r="L43" i="18"/>
  <c r="R42" i="18"/>
  <c r="L42" i="18"/>
  <c r="R41" i="18"/>
  <c r="L41" i="18"/>
  <c r="R40" i="18"/>
  <c r="L40" i="18"/>
  <c r="R39" i="18"/>
  <c r="L39" i="18"/>
  <c r="R38" i="18"/>
  <c r="L38" i="18"/>
  <c r="R37" i="18"/>
  <c r="L37" i="18"/>
  <c r="R36" i="18"/>
  <c r="L36" i="18"/>
  <c r="R35" i="18"/>
  <c r="L35" i="18"/>
  <c r="R34" i="18"/>
  <c r="L34" i="18"/>
  <c r="R33" i="18"/>
  <c r="L33" i="18"/>
  <c r="R32" i="18"/>
  <c r="L32" i="18"/>
  <c r="R31" i="18"/>
  <c r="L31" i="18"/>
  <c r="R30" i="18"/>
  <c r="L30" i="18"/>
  <c r="R29" i="18"/>
  <c r="L29" i="18"/>
  <c r="R28" i="18"/>
  <c r="L28" i="18"/>
  <c r="R27" i="18"/>
  <c r="L27" i="18"/>
  <c r="R26" i="18"/>
  <c r="L26" i="18"/>
  <c r="R25" i="18"/>
  <c r="L25" i="18"/>
  <c r="R24" i="18"/>
  <c r="L24" i="18"/>
  <c r="R23" i="18"/>
  <c r="L23" i="18"/>
  <c r="R22" i="18"/>
  <c r="L22" i="18"/>
  <c r="R21" i="18"/>
  <c r="L21" i="18"/>
  <c r="R20" i="18"/>
  <c r="L20" i="18"/>
  <c r="R19" i="18"/>
  <c r="L19" i="18"/>
  <c r="R18" i="18"/>
  <c r="L18" i="18"/>
  <c r="R17" i="18"/>
  <c r="L17" i="18"/>
  <c r="R16" i="18"/>
  <c r="L16" i="18"/>
  <c r="R15" i="18"/>
  <c r="L15" i="18"/>
  <c r="R14" i="18"/>
  <c r="L14" i="18"/>
  <c r="R13" i="18"/>
  <c r="L13" i="18"/>
  <c r="R12" i="18"/>
  <c r="L12" i="18"/>
  <c r="R11" i="18"/>
  <c r="L11" i="18"/>
  <c r="R10" i="18"/>
  <c r="L10" i="18"/>
  <c r="R9" i="18"/>
  <c r="L9" i="18"/>
  <c r="R8" i="18"/>
  <c r="L8" i="18"/>
  <c r="R7" i="18"/>
  <c r="L7" i="18"/>
  <c r="R6" i="18"/>
  <c r="L6" i="18"/>
  <c r="R5" i="18"/>
  <c r="L5" i="18"/>
  <c r="R4" i="18"/>
  <c r="L4" i="18"/>
  <c r="AF78" i="18" l="1"/>
  <c r="AB78" i="18"/>
  <c r="L78" i="18"/>
  <c r="L11" i="19"/>
  <c r="L14" i="16"/>
  <c r="R14" i="16"/>
  <c r="AA14" i="16"/>
  <c r="L18" i="16"/>
  <c r="R18" i="16"/>
  <c r="AA18" i="16"/>
  <c r="L37" i="16"/>
  <c r="R37" i="16"/>
  <c r="AA37" i="16"/>
  <c r="L41" i="16"/>
  <c r="R41" i="16"/>
  <c r="AA41" i="16"/>
  <c r="L47" i="16"/>
  <c r="R47" i="16"/>
  <c r="AA47" i="16"/>
  <c r="L45" i="16"/>
  <c r="R45" i="16"/>
  <c r="AA45" i="16"/>
  <c r="R86" i="16"/>
  <c r="AA86" i="16"/>
  <c r="AA53" i="16" l="1"/>
  <c r="R53" i="16"/>
  <c r="L53" i="16"/>
  <c r="J88" i="16" l="1"/>
  <c r="T88" i="16"/>
  <c r="S88" i="16"/>
  <c r="AA49" i="16" l="1"/>
  <c r="AA50" i="16"/>
  <c r="AA51" i="16"/>
  <c r="AA52"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7" i="16"/>
  <c r="AA5" i="16"/>
  <c r="AA6" i="16"/>
  <c r="AA7" i="16"/>
  <c r="AA8" i="16"/>
  <c r="AA9" i="16"/>
  <c r="AA10" i="16"/>
  <c r="AA11" i="16"/>
  <c r="AA12" i="16"/>
  <c r="AA13" i="16"/>
  <c r="AA15" i="16"/>
  <c r="AA16" i="16"/>
  <c r="AA17" i="16"/>
  <c r="AA19" i="16"/>
  <c r="AA20" i="16"/>
  <c r="AA21" i="16"/>
  <c r="AA22" i="16"/>
  <c r="AA23" i="16"/>
  <c r="AA24" i="16"/>
  <c r="AA25" i="16"/>
  <c r="AA26" i="16"/>
  <c r="AA27" i="16"/>
  <c r="AA28" i="16"/>
  <c r="AA29" i="16"/>
  <c r="AA30" i="16"/>
  <c r="AA31" i="16"/>
  <c r="AA32" i="16"/>
  <c r="AA33" i="16"/>
  <c r="AA34" i="16"/>
  <c r="AA35" i="16"/>
  <c r="AA36" i="16"/>
  <c r="AA38" i="16"/>
  <c r="AA39" i="16"/>
  <c r="AA40" i="16"/>
  <c r="AA42" i="16"/>
  <c r="AA43" i="16"/>
  <c r="AA44" i="16"/>
  <c r="AA46" i="16"/>
  <c r="AA48" i="16"/>
  <c r="AA4" i="16"/>
  <c r="N88" i="16"/>
  <c r="P88" i="16" l="1"/>
  <c r="K88" i="16"/>
  <c r="R87" i="16"/>
  <c r="R85" i="16"/>
  <c r="R84" i="16"/>
  <c r="R83" i="16"/>
  <c r="R82" i="16"/>
  <c r="R81" i="16"/>
  <c r="R80" i="16"/>
  <c r="R79" i="16"/>
  <c r="R78" i="16"/>
  <c r="R77" i="16"/>
  <c r="R76" i="16"/>
  <c r="R75" i="16"/>
  <c r="R74" i="16"/>
  <c r="R73" i="16"/>
  <c r="R72" i="16"/>
  <c r="R71" i="16"/>
  <c r="R70" i="16"/>
  <c r="R69" i="16"/>
  <c r="R68" i="16"/>
  <c r="R67" i="16"/>
  <c r="R65" i="16"/>
  <c r="R64" i="16"/>
  <c r="R63" i="16"/>
  <c r="R61" i="16"/>
  <c r="R60" i="16"/>
  <c r="R59" i="16"/>
  <c r="R58" i="16"/>
  <c r="R57" i="16"/>
  <c r="R56" i="16"/>
  <c r="R55" i="16"/>
  <c r="L55" i="16"/>
  <c r="R54" i="16"/>
  <c r="L54" i="16"/>
  <c r="R52" i="16"/>
  <c r="L52" i="16"/>
  <c r="R51" i="16"/>
  <c r="L51" i="16"/>
  <c r="R50" i="16"/>
  <c r="L50" i="16"/>
  <c r="R49" i="16"/>
  <c r="L49" i="16"/>
  <c r="R48" i="16"/>
  <c r="L48" i="16"/>
  <c r="R46" i="16"/>
  <c r="L46" i="16"/>
  <c r="R44" i="16"/>
  <c r="L44" i="16"/>
  <c r="R43" i="16"/>
  <c r="L43" i="16"/>
  <c r="R42" i="16"/>
  <c r="L42" i="16"/>
  <c r="R40" i="16"/>
  <c r="L40" i="16"/>
  <c r="R39" i="16"/>
  <c r="L39" i="16"/>
  <c r="R38" i="16"/>
  <c r="L38" i="16"/>
  <c r="R36" i="16"/>
  <c r="L36" i="16"/>
  <c r="R35" i="16"/>
  <c r="L35" i="16"/>
  <c r="R34" i="16"/>
  <c r="L34" i="16"/>
  <c r="R33" i="16"/>
  <c r="L33" i="16"/>
  <c r="R32" i="16"/>
  <c r="L32" i="16"/>
  <c r="R31" i="16"/>
  <c r="L31" i="16"/>
  <c r="R30" i="16"/>
  <c r="L30" i="16"/>
  <c r="R29" i="16"/>
  <c r="L29" i="16"/>
  <c r="R28" i="16"/>
  <c r="L28" i="16"/>
  <c r="R27" i="16"/>
  <c r="L27" i="16"/>
  <c r="R26" i="16"/>
  <c r="L26" i="16"/>
  <c r="R25" i="16"/>
  <c r="L25" i="16"/>
  <c r="R24" i="16"/>
  <c r="L24" i="16"/>
  <c r="R23" i="16"/>
  <c r="L23" i="16"/>
  <c r="R22" i="16"/>
  <c r="L22" i="16"/>
  <c r="R21" i="16"/>
  <c r="L21" i="16"/>
  <c r="R20" i="16"/>
  <c r="L20" i="16"/>
  <c r="R19" i="16"/>
  <c r="L19" i="16"/>
  <c r="R17" i="16"/>
  <c r="L17" i="16"/>
  <c r="R16" i="16"/>
  <c r="L16" i="16"/>
  <c r="R15" i="16"/>
  <c r="L15" i="16"/>
  <c r="R13" i="16"/>
  <c r="L13" i="16"/>
  <c r="R12" i="16"/>
  <c r="L12" i="16"/>
  <c r="R10" i="16"/>
  <c r="L10" i="16"/>
  <c r="R9" i="16"/>
  <c r="L9" i="16"/>
  <c r="R8" i="16"/>
  <c r="L8" i="16"/>
  <c r="R7" i="16"/>
  <c r="L7" i="16"/>
  <c r="R6" i="16"/>
  <c r="L6" i="16"/>
  <c r="R5" i="16"/>
  <c r="L5" i="16"/>
  <c r="R4" i="16"/>
  <c r="L4" i="16"/>
  <c r="L88" i="16" l="1"/>
  <c r="Q89" i="14" l="1"/>
  <c r="M89" i="14"/>
  <c r="J89" i="14"/>
  <c r="N90" i="14" s="1"/>
  <c r="I89" i="14"/>
  <c r="AE88" i="14"/>
  <c r="V88" i="14"/>
  <c r="U88" i="14"/>
  <c r="T88" i="14"/>
  <c r="R88" i="14"/>
  <c r="P88" i="14"/>
  <c r="N88" i="14"/>
  <c r="AE87" i="14"/>
  <c r="V87" i="14"/>
  <c r="U87" i="14"/>
  <c r="T87" i="14"/>
  <c r="R87" i="14"/>
  <c r="P87" i="14"/>
  <c r="N87" i="14"/>
  <c r="AE86" i="14"/>
  <c r="V86" i="14"/>
  <c r="T86" i="14"/>
  <c r="R86" i="14"/>
  <c r="P86" i="14"/>
  <c r="N86" i="14"/>
  <c r="AE85" i="14"/>
  <c r="V85" i="14"/>
  <c r="U85" i="14"/>
  <c r="R85" i="14"/>
  <c r="S85" i="14" s="1"/>
  <c r="P85" i="14"/>
  <c r="AE84" i="14"/>
  <c r="V84" i="14"/>
  <c r="U84" i="14"/>
  <c r="T84" i="14"/>
  <c r="R84" i="14"/>
  <c r="P84" i="14"/>
  <c r="AE83" i="14"/>
  <c r="V83" i="14"/>
  <c r="U83" i="14"/>
  <c r="R83" i="14"/>
  <c r="S83" i="14" s="1"/>
  <c r="P83" i="14"/>
  <c r="AE82" i="14"/>
  <c r="V82" i="14"/>
  <c r="U82" i="14"/>
  <c r="R82" i="14"/>
  <c r="P82" i="14"/>
  <c r="AE81" i="14"/>
  <c r="V81" i="14"/>
  <c r="U81" i="14"/>
  <c r="R81" i="14"/>
  <c r="P81" i="14"/>
  <c r="AE80" i="14"/>
  <c r="V80" i="14"/>
  <c r="U80" i="14"/>
  <c r="R80" i="14"/>
  <c r="S80" i="14" s="1"/>
  <c r="W80" i="14" s="1"/>
  <c r="P80" i="14"/>
  <c r="AE79" i="14"/>
  <c r="V79" i="14"/>
  <c r="U79" i="14"/>
  <c r="T79" i="14"/>
  <c r="R79" i="14"/>
  <c r="P79" i="14"/>
  <c r="AE78" i="14"/>
  <c r="V78" i="14"/>
  <c r="U78" i="14"/>
  <c r="T78" i="14"/>
  <c r="R78" i="14"/>
  <c r="S78" i="14" s="1"/>
  <c r="P78" i="14"/>
  <c r="N78" i="14"/>
  <c r="AE77" i="14"/>
  <c r="V77" i="14"/>
  <c r="U77" i="14"/>
  <c r="R77" i="14"/>
  <c r="S77" i="14" s="1"/>
  <c r="W77" i="14" s="1"/>
  <c r="P77" i="14"/>
  <c r="N77" i="14"/>
  <c r="AE76" i="14"/>
  <c r="V76" i="14"/>
  <c r="R76" i="14"/>
  <c r="S76" i="14" s="1"/>
  <c r="P76" i="14"/>
  <c r="AE75" i="14"/>
  <c r="V75" i="14"/>
  <c r="U75" i="14"/>
  <c r="R75" i="14"/>
  <c r="S75" i="14" s="1"/>
  <c r="P75" i="14"/>
  <c r="AE74" i="14"/>
  <c r="V74" i="14"/>
  <c r="R74" i="14"/>
  <c r="P74" i="14"/>
  <c r="AE73" i="14"/>
  <c r="V73" i="14"/>
  <c r="R73" i="14"/>
  <c r="P73" i="14"/>
  <c r="AE72" i="14"/>
  <c r="V72" i="14"/>
  <c r="R72" i="14"/>
  <c r="P72" i="14"/>
  <c r="AE71" i="14"/>
  <c r="V71" i="14"/>
  <c r="R71" i="14"/>
  <c r="P71" i="14"/>
  <c r="AE70" i="14"/>
  <c r="V70" i="14"/>
  <c r="R70" i="14"/>
  <c r="P70" i="14"/>
  <c r="AE69" i="14"/>
  <c r="V69" i="14"/>
  <c r="R69" i="14"/>
  <c r="P69" i="14"/>
  <c r="AE68" i="14"/>
  <c r="V68" i="14"/>
  <c r="R68" i="14"/>
  <c r="P68" i="14"/>
  <c r="AE67" i="14"/>
  <c r="V67" i="14"/>
  <c r="R67" i="14"/>
  <c r="P67" i="14"/>
  <c r="AE66" i="14"/>
  <c r="V66" i="14"/>
  <c r="R66" i="14"/>
  <c r="P66" i="14"/>
  <c r="AE65" i="14"/>
  <c r="AE64" i="14"/>
  <c r="V64" i="14"/>
  <c r="U64" i="14"/>
  <c r="R64" i="14"/>
  <c r="P64" i="14"/>
  <c r="AE63" i="14"/>
  <c r="V63" i="14"/>
  <c r="R63" i="14"/>
  <c r="P63" i="14"/>
  <c r="AE62" i="14"/>
  <c r="V62" i="14"/>
  <c r="R62" i="14"/>
  <c r="S62" i="14" s="1"/>
  <c r="P62" i="14"/>
  <c r="AE61" i="14"/>
  <c r="AE60" i="14"/>
  <c r="V60" i="14"/>
  <c r="R60" i="14"/>
  <c r="P60" i="14"/>
  <c r="AE59" i="14"/>
  <c r="V59" i="14"/>
  <c r="R59" i="14"/>
  <c r="S59" i="14" s="1"/>
  <c r="P59" i="14"/>
  <c r="AE58" i="14"/>
  <c r="V58" i="14"/>
  <c r="R58" i="14"/>
  <c r="P58" i="14"/>
  <c r="AE57" i="14"/>
  <c r="V57" i="14"/>
  <c r="R57" i="14"/>
  <c r="P57" i="14"/>
  <c r="AE56" i="14"/>
  <c r="V56" i="14"/>
  <c r="R56" i="14"/>
  <c r="S56" i="14" s="1"/>
  <c r="P56" i="14"/>
  <c r="AE55" i="14"/>
  <c r="V55" i="14"/>
  <c r="R55" i="14"/>
  <c r="P55" i="14"/>
  <c r="AE54" i="14"/>
  <c r="V54" i="14"/>
  <c r="R54" i="14"/>
  <c r="P54" i="14"/>
  <c r="K54" i="14"/>
  <c r="AE53" i="14"/>
  <c r="V53" i="14"/>
  <c r="R53" i="14"/>
  <c r="S53" i="14" s="1"/>
  <c r="P53" i="14"/>
  <c r="K53" i="14"/>
  <c r="AE52" i="14"/>
  <c r="V52" i="14"/>
  <c r="R52" i="14"/>
  <c r="S52" i="14" s="1"/>
  <c r="P52" i="14"/>
  <c r="K52" i="14"/>
  <c r="AE51" i="14"/>
  <c r="V51" i="14"/>
  <c r="R51" i="14"/>
  <c r="P51" i="14"/>
  <c r="K51" i="14"/>
  <c r="AE50" i="14"/>
  <c r="V50" i="14"/>
  <c r="R50" i="14"/>
  <c r="P50" i="14"/>
  <c r="K50" i="14"/>
  <c r="AE49" i="14"/>
  <c r="V49" i="14"/>
  <c r="R49" i="14"/>
  <c r="P49" i="14"/>
  <c r="K49" i="14"/>
  <c r="AE48" i="14"/>
  <c r="V48" i="14"/>
  <c r="R48" i="14"/>
  <c r="S48" i="14" s="1"/>
  <c r="P48" i="14"/>
  <c r="K48" i="14"/>
  <c r="AE47" i="14"/>
  <c r="V47" i="14"/>
  <c r="R47" i="14"/>
  <c r="S47" i="14" s="1"/>
  <c r="P47" i="14"/>
  <c r="K47" i="14"/>
  <c r="AE46" i="14"/>
  <c r="V46" i="14"/>
  <c r="R46" i="14"/>
  <c r="P46" i="14"/>
  <c r="K46" i="14"/>
  <c r="AE45" i="14"/>
  <c r="V45" i="14"/>
  <c r="R45" i="14"/>
  <c r="S45" i="14" s="1"/>
  <c r="P45" i="14"/>
  <c r="K45" i="14"/>
  <c r="AE44" i="14"/>
  <c r="V44" i="14"/>
  <c r="R44" i="14"/>
  <c r="P44" i="14"/>
  <c r="K44" i="14"/>
  <c r="AE43" i="14"/>
  <c r="V43" i="14"/>
  <c r="R43" i="14"/>
  <c r="S43" i="14" s="1"/>
  <c r="P43" i="14"/>
  <c r="K43" i="14"/>
  <c r="AE42" i="14"/>
  <c r="V42" i="14"/>
  <c r="R42" i="14"/>
  <c r="P42" i="14"/>
  <c r="K42" i="14"/>
  <c r="AE41" i="14"/>
  <c r="V41" i="14"/>
  <c r="R41" i="14"/>
  <c r="S41" i="14" s="1"/>
  <c r="P41" i="14"/>
  <c r="K41" i="14"/>
  <c r="AE40" i="14"/>
  <c r="V40" i="14"/>
  <c r="R40" i="14"/>
  <c r="S40" i="14" s="1"/>
  <c r="W40" i="14" s="1"/>
  <c r="P40" i="14"/>
  <c r="K40" i="14"/>
  <c r="AE39" i="14"/>
  <c r="V39" i="14"/>
  <c r="R39" i="14"/>
  <c r="P39" i="14"/>
  <c r="K39" i="14"/>
  <c r="AE38" i="14"/>
  <c r="V38" i="14"/>
  <c r="R38" i="14"/>
  <c r="P38" i="14"/>
  <c r="K38" i="14"/>
  <c r="AE37" i="14"/>
  <c r="V37" i="14"/>
  <c r="R37" i="14"/>
  <c r="P37" i="14"/>
  <c r="K37" i="14"/>
  <c r="AE36" i="14"/>
  <c r="V36" i="14"/>
  <c r="R36" i="14"/>
  <c r="S36" i="14" s="1"/>
  <c r="P36" i="14"/>
  <c r="K36" i="14"/>
  <c r="AE35" i="14"/>
  <c r="V35" i="14"/>
  <c r="R35" i="14"/>
  <c r="S35" i="14" s="1"/>
  <c r="P35" i="14"/>
  <c r="K35" i="14"/>
  <c r="AE34" i="14"/>
  <c r="V34" i="14"/>
  <c r="R34" i="14"/>
  <c r="S34" i="14" s="1"/>
  <c r="P34" i="14"/>
  <c r="K34" i="14"/>
  <c r="AE33" i="14"/>
  <c r="V33" i="14"/>
  <c r="R33" i="14"/>
  <c r="P33" i="14"/>
  <c r="K33" i="14"/>
  <c r="AE32" i="14"/>
  <c r="V32" i="14"/>
  <c r="R32" i="14"/>
  <c r="P32" i="14"/>
  <c r="K32" i="14"/>
  <c r="AE31" i="14"/>
  <c r="V31" i="14"/>
  <c r="R31" i="14"/>
  <c r="S31" i="14" s="1"/>
  <c r="P31" i="14"/>
  <c r="K31" i="14"/>
  <c r="AE30" i="14"/>
  <c r="V30" i="14"/>
  <c r="R30" i="14"/>
  <c r="P30" i="14"/>
  <c r="K30" i="14"/>
  <c r="AE29" i="14"/>
  <c r="V29" i="14"/>
  <c r="R29" i="14"/>
  <c r="S29" i="14" s="1"/>
  <c r="P29" i="14"/>
  <c r="K29" i="14"/>
  <c r="AE28" i="14"/>
  <c r="V28" i="14"/>
  <c r="R28" i="14"/>
  <c r="S28" i="14" s="1"/>
  <c r="P28" i="14"/>
  <c r="K28" i="14"/>
  <c r="AE27" i="14"/>
  <c r="V27" i="14"/>
  <c r="R27" i="14"/>
  <c r="P27" i="14"/>
  <c r="K27" i="14"/>
  <c r="AE26" i="14"/>
  <c r="V26" i="14"/>
  <c r="R26" i="14"/>
  <c r="S26" i="14" s="1"/>
  <c r="W26" i="14" s="1"/>
  <c r="P26" i="14"/>
  <c r="K26" i="14"/>
  <c r="AE25" i="14"/>
  <c r="V25" i="14"/>
  <c r="R25" i="14"/>
  <c r="P25" i="14"/>
  <c r="K25" i="14"/>
  <c r="AE24" i="14"/>
  <c r="V24" i="14"/>
  <c r="R24" i="14"/>
  <c r="S24" i="14" s="1"/>
  <c r="P24" i="14"/>
  <c r="K24" i="14"/>
  <c r="AE23" i="14"/>
  <c r="V23" i="14"/>
  <c r="R23" i="14"/>
  <c r="S23" i="14" s="1"/>
  <c r="P23" i="14"/>
  <c r="K23" i="14"/>
  <c r="AE22" i="14"/>
  <c r="V22" i="14"/>
  <c r="R22" i="14"/>
  <c r="S22" i="14" s="1"/>
  <c r="W22" i="14" s="1"/>
  <c r="P22" i="14"/>
  <c r="K22" i="14"/>
  <c r="AE21" i="14"/>
  <c r="V21" i="14"/>
  <c r="R21" i="14"/>
  <c r="P21" i="14"/>
  <c r="K21" i="14"/>
  <c r="AE20" i="14"/>
  <c r="V20" i="14"/>
  <c r="R20" i="14"/>
  <c r="P20" i="14"/>
  <c r="K20" i="14"/>
  <c r="AE19" i="14"/>
  <c r="V19" i="14"/>
  <c r="R19" i="14"/>
  <c r="S19" i="14" s="1"/>
  <c r="P19" i="14"/>
  <c r="K19" i="14"/>
  <c r="AE18" i="14"/>
  <c r="V18" i="14"/>
  <c r="R18" i="14"/>
  <c r="P18" i="14"/>
  <c r="K18" i="14"/>
  <c r="AE17" i="14"/>
  <c r="V17" i="14"/>
  <c r="R17" i="14"/>
  <c r="S17" i="14" s="1"/>
  <c r="P17" i="14"/>
  <c r="K17" i="14"/>
  <c r="AE16" i="14"/>
  <c r="V16" i="14"/>
  <c r="R16" i="14"/>
  <c r="S16" i="14" s="1"/>
  <c r="P16" i="14"/>
  <c r="K16" i="14"/>
  <c r="AE15" i="14"/>
  <c r="V15" i="14"/>
  <c r="R15" i="14"/>
  <c r="P15" i="14"/>
  <c r="K15" i="14"/>
  <c r="AE14" i="14"/>
  <c r="V14" i="14"/>
  <c r="R14" i="14"/>
  <c r="S14" i="14" s="1"/>
  <c r="P14" i="14"/>
  <c r="K14" i="14"/>
  <c r="AE13" i="14"/>
  <c r="V13" i="14"/>
  <c r="R13" i="14"/>
  <c r="P13" i="14"/>
  <c r="K13" i="14"/>
  <c r="AE12" i="14"/>
  <c r="V12" i="14"/>
  <c r="R12" i="14"/>
  <c r="S12" i="14" s="1"/>
  <c r="P12" i="14"/>
  <c r="K12" i="14"/>
  <c r="AE11" i="14"/>
  <c r="V11" i="14"/>
  <c r="R11" i="14"/>
  <c r="S11" i="14" s="1"/>
  <c r="P11" i="14"/>
  <c r="K11" i="14"/>
  <c r="AE10" i="14"/>
  <c r="AE9" i="14"/>
  <c r="V9" i="14"/>
  <c r="R9" i="14"/>
  <c r="P9" i="14"/>
  <c r="K9" i="14"/>
  <c r="AE8" i="14"/>
  <c r="V8" i="14"/>
  <c r="R8" i="14"/>
  <c r="P8" i="14"/>
  <c r="K8" i="14"/>
  <c r="AE7" i="14"/>
  <c r="V7" i="14"/>
  <c r="R7" i="14"/>
  <c r="P7" i="14"/>
  <c r="K7" i="14"/>
  <c r="AE6" i="14"/>
  <c r="V6" i="14"/>
  <c r="R6" i="14"/>
  <c r="P6" i="14"/>
  <c r="K6" i="14"/>
  <c r="AE5" i="14"/>
  <c r="V5" i="14"/>
  <c r="R5" i="14"/>
  <c r="S5" i="14" s="1"/>
  <c r="P5" i="14"/>
  <c r="K5" i="14"/>
  <c r="AE4" i="14"/>
  <c r="V4" i="14"/>
  <c r="R4" i="14"/>
  <c r="S4" i="14" s="1"/>
  <c r="P4" i="14"/>
  <c r="K4" i="14"/>
  <c r="AE3" i="14"/>
  <c r="V3" i="14"/>
  <c r="R3" i="14"/>
  <c r="S3" i="14" s="1"/>
  <c r="P3" i="14"/>
  <c r="K3" i="14"/>
  <c r="W14" i="14" l="1"/>
  <c r="W75" i="14"/>
  <c r="W5" i="14"/>
  <c r="W43" i="14"/>
  <c r="W31" i="14"/>
  <c r="W45" i="14"/>
  <c r="W34" i="14"/>
  <c r="W76" i="14"/>
  <c r="T89" i="14"/>
  <c r="W62" i="14"/>
  <c r="W85" i="14"/>
  <c r="W81" i="14"/>
  <c r="S69" i="14"/>
  <c r="W69" i="14" s="1"/>
  <c r="S81" i="14"/>
  <c r="W19" i="14"/>
  <c r="K89" i="14"/>
  <c r="S33" i="14"/>
  <c r="W33" i="14" s="1"/>
  <c r="W41" i="14"/>
  <c r="W12" i="14"/>
  <c r="W35" i="14"/>
  <c r="W52" i="14"/>
  <c r="S54" i="14"/>
  <c r="W54" i="14" s="1"/>
  <c r="W59" i="14"/>
  <c r="S73" i="14"/>
  <c r="W73" i="14" s="1"/>
  <c r="W83" i="14"/>
  <c r="W29" i="14"/>
  <c r="V89" i="14"/>
  <c r="S21" i="14"/>
  <c r="W21" i="14" s="1"/>
  <c r="S44" i="14"/>
  <c r="W44" i="14" s="1"/>
  <c r="W57" i="14"/>
  <c r="S71" i="14"/>
  <c r="W71" i="14" s="1"/>
  <c r="S6" i="14"/>
  <c r="W6" i="14" s="1"/>
  <c r="W23" i="14"/>
  <c r="S42" i="14"/>
  <c r="W42" i="14" s="1"/>
  <c r="S46" i="14"/>
  <c r="W46" i="14" s="1"/>
  <c r="W48" i="14"/>
  <c r="S57" i="14"/>
  <c r="W17" i="14"/>
  <c r="S32" i="14"/>
  <c r="W32" i="14" s="1"/>
  <c r="S55" i="14"/>
  <c r="W55" i="14" s="1"/>
  <c r="W4" i="14"/>
  <c r="W11" i="14"/>
  <c r="W28" i="14"/>
  <c r="S30" i="14"/>
  <c r="W30" i="14" s="1"/>
  <c r="W36" i="14"/>
  <c r="S60" i="14"/>
  <c r="W60" i="14" s="1"/>
  <c r="S67" i="14"/>
  <c r="W67" i="14" s="1"/>
  <c r="W78" i="14"/>
  <c r="W53" i="14"/>
  <c r="S20" i="14"/>
  <c r="W20" i="14" s="1"/>
  <c r="S58" i="14"/>
  <c r="W58" i="14" s="1"/>
  <c r="U89" i="14"/>
  <c r="S88" i="14"/>
  <c r="W88" i="14" s="1"/>
  <c r="S7" i="14"/>
  <c r="W7" i="14" s="1"/>
  <c r="W16" i="14"/>
  <c r="S18" i="14"/>
  <c r="W18" i="14" s="1"/>
  <c r="W24" i="14"/>
  <c r="W47" i="14"/>
  <c r="W56" i="14"/>
  <c r="W3" i="14"/>
  <c r="W50" i="14"/>
  <c r="S8" i="14"/>
  <c r="W8" i="14" s="1"/>
  <c r="S13" i="14"/>
  <c r="W13" i="14" s="1"/>
  <c r="S25" i="14"/>
  <c r="W25" i="14" s="1"/>
  <c r="S37" i="14"/>
  <c r="W37" i="14" s="1"/>
  <c r="S49" i="14"/>
  <c r="W49" i="14" s="1"/>
  <c r="S63" i="14"/>
  <c r="W63" i="14" s="1"/>
  <c r="S82" i="14"/>
  <c r="W82" i="14" s="1"/>
  <c r="S9" i="14"/>
  <c r="W9" i="14" s="1"/>
  <c r="S15" i="14"/>
  <c r="W15" i="14" s="1"/>
  <c r="S27" i="14"/>
  <c r="S39" i="14"/>
  <c r="W39" i="14" s="1"/>
  <c r="S51" i="14"/>
  <c r="W51" i="14" s="1"/>
  <c r="S66" i="14"/>
  <c r="W66" i="14" s="1"/>
  <c r="S68" i="14"/>
  <c r="W68" i="14" s="1"/>
  <c r="S70" i="14"/>
  <c r="W70" i="14" s="1"/>
  <c r="S72" i="14"/>
  <c r="W72" i="14" s="1"/>
  <c r="S74" i="14"/>
  <c r="W74" i="14" s="1"/>
  <c r="S79" i="14"/>
  <c r="W79" i="14" s="1"/>
  <c r="S84" i="14"/>
  <c r="W84" i="14" s="1"/>
  <c r="S87" i="14"/>
  <c r="W87" i="14" s="1"/>
  <c r="R89" i="14"/>
  <c r="S64" i="14"/>
  <c r="W64" i="14" s="1"/>
  <c r="S86" i="14"/>
  <c r="W86" i="14" s="1"/>
  <c r="S38" i="14"/>
  <c r="W38" i="14" s="1"/>
  <c r="S50" i="14"/>
  <c r="S89" i="14" l="1"/>
  <c r="W90" i="14" s="1"/>
  <c r="W27" i="14"/>
  <c r="W89" i="14" s="1"/>
  <c r="T123" i="10" l="1"/>
  <c r="P123" i="10"/>
  <c r="O123" i="10"/>
  <c r="N123" i="10"/>
  <c r="M123" i="10"/>
  <c r="L123" i="10"/>
  <c r="I123" i="10"/>
  <c r="Q124" i="10" s="1"/>
  <c r="H123" i="10"/>
  <c r="Y122" i="10"/>
  <c r="W122" i="10"/>
  <c r="V122" i="10"/>
  <c r="U122" i="10"/>
  <c r="Z122" i="10" s="1"/>
  <c r="S122" i="10"/>
  <c r="Q122" i="10"/>
  <c r="Y121" i="10"/>
  <c r="X121" i="10"/>
  <c r="W121" i="10"/>
  <c r="Z121" i="10" s="1"/>
  <c r="V121" i="10"/>
  <c r="U121" i="10"/>
  <c r="S121" i="10"/>
  <c r="Q121" i="10"/>
  <c r="Y120" i="10"/>
  <c r="V120" i="10"/>
  <c r="U120" i="10"/>
  <c r="Z120" i="10" s="1"/>
  <c r="S120" i="10"/>
  <c r="Y118" i="10"/>
  <c r="V118" i="10"/>
  <c r="U118" i="10"/>
  <c r="Z118" i="10" s="1"/>
  <c r="S118" i="10"/>
  <c r="Y117" i="10"/>
  <c r="V117" i="10"/>
  <c r="Z117" i="10" s="1"/>
  <c r="U117" i="10"/>
  <c r="S117" i="10"/>
  <c r="Y116" i="10"/>
  <c r="V116" i="10"/>
  <c r="U116" i="10"/>
  <c r="Z116" i="10" s="1"/>
  <c r="S116" i="10"/>
  <c r="Y115" i="10"/>
  <c r="V115" i="10"/>
  <c r="U115" i="10"/>
  <c r="Z115" i="10" s="1"/>
  <c r="S115" i="10"/>
  <c r="Y114" i="10"/>
  <c r="V114" i="10"/>
  <c r="U114" i="10"/>
  <c r="Z114" i="10" s="1"/>
  <c r="S114" i="10"/>
  <c r="Y113" i="10"/>
  <c r="Z113" i="10" s="1"/>
  <c r="V113" i="10"/>
  <c r="U113" i="10"/>
  <c r="S113" i="10"/>
  <c r="Y112" i="10"/>
  <c r="V112" i="10"/>
  <c r="Z112" i="10" s="1"/>
  <c r="U112" i="10"/>
  <c r="S112" i="10"/>
  <c r="Z111" i="10"/>
  <c r="Y111" i="10"/>
  <c r="W111" i="10"/>
  <c r="V111" i="10"/>
  <c r="U111" i="10"/>
  <c r="S111" i="10"/>
  <c r="Q111" i="10"/>
  <c r="Y110" i="10"/>
  <c r="W110" i="10"/>
  <c r="V110" i="10"/>
  <c r="U110" i="10"/>
  <c r="Z110" i="10" s="1"/>
  <c r="S110" i="10"/>
  <c r="Q110" i="10"/>
  <c r="Y109" i="10"/>
  <c r="Z109" i="10" s="1"/>
  <c r="W109" i="10"/>
  <c r="V109" i="10"/>
  <c r="U109" i="10"/>
  <c r="S109" i="10"/>
  <c r="Q109" i="10"/>
  <c r="Z108" i="10"/>
  <c r="Y108" i="10"/>
  <c r="W108" i="10"/>
  <c r="V108" i="10"/>
  <c r="U108" i="10"/>
  <c r="S108" i="10"/>
  <c r="Q108" i="10"/>
  <c r="Y107" i="10"/>
  <c r="W107" i="10"/>
  <c r="V107" i="10"/>
  <c r="U107" i="10"/>
  <c r="Z107" i="10" s="1"/>
  <c r="S107" i="10"/>
  <c r="Q107" i="10"/>
  <c r="Z106" i="10"/>
  <c r="Y106" i="10"/>
  <c r="V106" i="10"/>
  <c r="U106" i="10"/>
  <c r="S106" i="10"/>
  <c r="Y105" i="10"/>
  <c r="X105" i="10"/>
  <c r="V105" i="10"/>
  <c r="U105" i="10"/>
  <c r="Z105" i="10" s="1"/>
  <c r="S105" i="10"/>
  <c r="Y104" i="10"/>
  <c r="X104" i="10"/>
  <c r="V104" i="10"/>
  <c r="U104" i="10"/>
  <c r="Z104" i="10" s="1"/>
  <c r="S104" i="10"/>
  <c r="Y103" i="10"/>
  <c r="X103" i="10"/>
  <c r="W103" i="10"/>
  <c r="V103" i="10"/>
  <c r="U103" i="10"/>
  <c r="Z103" i="10" s="1"/>
  <c r="S103" i="10"/>
  <c r="Z102" i="10"/>
  <c r="Y102" i="10"/>
  <c r="X102" i="10"/>
  <c r="V102" i="10"/>
  <c r="U102" i="10"/>
  <c r="S102" i="10"/>
  <c r="Y101" i="10"/>
  <c r="X101" i="10"/>
  <c r="V101" i="10"/>
  <c r="U101" i="10"/>
  <c r="Z101" i="10" s="1"/>
  <c r="S101" i="10"/>
  <c r="Z100" i="10"/>
  <c r="Y100" i="10"/>
  <c r="X100" i="10"/>
  <c r="V100" i="10"/>
  <c r="U100" i="10"/>
  <c r="S100" i="10"/>
  <c r="Y99" i="10"/>
  <c r="X99" i="10"/>
  <c r="V99" i="10"/>
  <c r="U99" i="10"/>
  <c r="Z99" i="10" s="1"/>
  <c r="S99" i="10"/>
  <c r="Z98" i="10"/>
  <c r="Y98" i="10"/>
  <c r="X98" i="10"/>
  <c r="W98" i="10"/>
  <c r="V98" i="10"/>
  <c r="U98" i="10"/>
  <c r="S98" i="10"/>
  <c r="Y97" i="10"/>
  <c r="X97" i="10"/>
  <c r="W97" i="10"/>
  <c r="W123" i="10" s="1"/>
  <c r="V97" i="10"/>
  <c r="U97" i="10"/>
  <c r="Z97" i="10" s="1"/>
  <c r="S97" i="10"/>
  <c r="Q97" i="10"/>
  <c r="Y96" i="10"/>
  <c r="Z96" i="10" s="1"/>
  <c r="X96" i="10"/>
  <c r="V96" i="10"/>
  <c r="U96" i="10"/>
  <c r="S96" i="10"/>
  <c r="Q96" i="10"/>
  <c r="Z95" i="10"/>
  <c r="Y95" i="10"/>
  <c r="V95" i="10"/>
  <c r="U95" i="10"/>
  <c r="S95" i="10"/>
  <c r="Y94" i="10"/>
  <c r="Z94" i="10" s="1"/>
  <c r="X94" i="10"/>
  <c r="V94" i="10"/>
  <c r="U94" i="10"/>
  <c r="S94" i="10"/>
  <c r="Y93" i="10"/>
  <c r="V93" i="10"/>
  <c r="U93" i="10"/>
  <c r="Z93" i="10" s="1"/>
  <c r="S93" i="10"/>
  <c r="Y92" i="10"/>
  <c r="V92" i="10"/>
  <c r="U92" i="10"/>
  <c r="Z92" i="10" s="1"/>
  <c r="S92" i="10"/>
  <c r="Y91" i="10"/>
  <c r="V91" i="10"/>
  <c r="U91" i="10"/>
  <c r="Z91" i="10" s="1"/>
  <c r="S91" i="10"/>
  <c r="Z90" i="10"/>
  <c r="Y90" i="10"/>
  <c r="V90" i="10"/>
  <c r="U90" i="10"/>
  <c r="S90" i="10"/>
  <c r="Y89" i="10"/>
  <c r="V89" i="10"/>
  <c r="U89" i="10"/>
  <c r="Z89" i="10" s="1"/>
  <c r="S89" i="10"/>
  <c r="Z88" i="10"/>
  <c r="Y88" i="10"/>
  <c r="V88" i="10"/>
  <c r="U88" i="10"/>
  <c r="S88" i="10"/>
  <c r="Y87" i="10"/>
  <c r="Z87" i="10" s="1"/>
  <c r="V87" i="10"/>
  <c r="U87" i="10"/>
  <c r="S87" i="10"/>
  <c r="Y86" i="10"/>
  <c r="V86" i="10"/>
  <c r="U86" i="10"/>
  <c r="Z86" i="10" s="1"/>
  <c r="S86" i="10"/>
  <c r="Z85" i="10"/>
  <c r="Y85" i="10"/>
  <c r="V85" i="10"/>
  <c r="U85" i="10"/>
  <c r="S85" i="10"/>
  <c r="Y84" i="10"/>
  <c r="V84" i="10"/>
  <c r="U84" i="10"/>
  <c r="Z84" i="10" s="1"/>
  <c r="Z83" i="10"/>
  <c r="Y83" i="10"/>
  <c r="X83" i="10"/>
  <c r="X123" i="10" s="1"/>
  <c r="V83" i="10"/>
  <c r="U83" i="10"/>
  <c r="S83" i="10"/>
  <c r="Z82" i="10"/>
  <c r="Y82" i="10"/>
  <c r="V82" i="10"/>
  <c r="U82" i="10"/>
  <c r="S82" i="10"/>
  <c r="Y81" i="10"/>
  <c r="V81" i="10"/>
  <c r="U81" i="10"/>
  <c r="Z81" i="10" s="1"/>
  <c r="S81" i="10"/>
  <c r="Y80" i="10"/>
  <c r="V80" i="10"/>
  <c r="U80" i="10"/>
  <c r="Z80" i="10" s="1"/>
  <c r="Y79" i="10"/>
  <c r="V79" i="10"/>
  <c r="U79" i="10"/>
  <c r="Z79" i="10" s="1"/>
  <c r="S79" i="10"/>
  <c r="Y78" i="10"/>
  <c r="V78" i="10"/>
  <c r="Z78" i="10" s="1"/>
  <c r="U78" i="10"/>
  <c r="S78" i="10"/>
  <c r="Z77" i="10"/>
  <c r="Y77" i="10"/>
  <c r="V77" i="10"/>
  <c r="U77" i="10"/>
  <c r="S77" i="10"/>
  <c r="Y76" i="10"/>
  <c r="V76" i="10"/>
  <c r="U76" i="10"/>
  <c r="Z76" i="10" s="1"/>
  <c r="S76" i="10"/>
  <c r="Y75" i="10"/>
  <c r="V75" i="10"/>
  <c r="U75" i="10"/>
  <c r="Z75" i="10" s="1"/>
  <c r="S75" i="10"/>
  <c r="Y74" i="10"/>
  <c r="V74" i="10"/>
  <c r="U74" i="10"/>
  <c r="Z74" i="10" s="1"/>
  <c r="S74" i="10"/>
  <c r="Z73" i="10"/>
  <c r="Y73" i="10"/>
  <c r="V73" i="10"/>
  <c r="U73" i="10"/>
  <c r="S73" i="10"/>
  <c r="J73" i="10"/>
  <c r="Y72" i="10"/>
  <c r="V72" i="10"/>
  <c r="U72" i="10"/>
  <c r="Z72" i="10" s="1"/>
  <c r="S72" i="10"/>
  <c r="J72" i="10"/>
  <c r="Z71" i="10"/>
  <c r="Y71" i="10"/>
  <c r="V71" i="10"/>
  <c r="U71" i="10"/>
  <c r="S71" i="10"/>
  <c r="J71" i="10"/>
  <c r="Y70" i="10"/>
  <c r="V70" i="10"/>
  <c r="U70" i="10"/>
  <c r="Z70" i="10" s="1"/>
  <c r="S70" i="10"/>
  <c r="J70" i="10"/>
  <c r="Z69" i="10"/>
  <c r="Y69" i="10"/>
  <c r="V69" i="10"/>
  <c r="U69" i="10"/>
  <c r="S69" i="10"/>
  <c r="J69" i="10"/>
  <c r="Y68" i="10"/>
  <c r="V68" i="10"/>
  <c r="U68" i="10"/>
  <c r="Z68" i="10" s="1"/>
  <c r="S68" i="10"/>
  <c r="J68" i="10"/>
  <c r="Z67" i="10"/>
  <c r="Y67" i="10"/>
  <c r="V67" i="10"/>
  <c r="U67" i="10"/>
  <c r="S67" i="10"/>
  <c r="J67" i="10"/>
  <c r="Y66" i="10"/>
  <c r="V66" i="10"/>
  <c r="U66" i="10"/>
  <c r="Z66" i="10" s="1"/>
  <c r="S66" i="10"/>
  <c r="J66" i="10"/>
  <c r="Z65" i="10"/>
  <c r="Y65" i="10"/>
  <c r="V65" i="10"/>
  <c r="U65" i="10"/>
  <c r="S65" i="10"/>
  <c r="J65" i="10"/>
  <c r="Y64" i="10"/>
  <c r="V64" i="10"/>
  <c r="U64" i="10"/>
  <c r="Z64" i="10" s="1"/>
  <c r="S64" i="10"/>
  <c r="J64" i="10"/>
  <c r="Z63" i="10"/>
  <c r="Y63" i="10"/>
  <c r="V63" i="10"/>
  <c r="U63" i="10"/>
  <c r="S63" i="10"/>
  <c r="J63" i="10"/>
  <c r="Y62" i="10"/>
  <c r="V62" i="10"/>
  <c r="U62" i="10"/>
  <c r="Z62" i="10" s="1"/>
  <c r="S62" i="10"/>
  <c r="J62" i="10"/>
  <c r="Z61" i="10"/>
  <c r="Y61" i="10"/>
  <c r="V61" i="10"/>
  <c r="U61" i="10"/>
  <c r="S61" i="10"/>
  <c r="J61" i="10"/>
  <c r="Y60" i="10"/>
  <c r="V60" i="10"/>
  <c r="U60" i="10"/>
  <c r="Z60" i="10" s="1"/>
  <c r="S60" i="10"/>
  <c r="J60" i="10"/>
  <c r="Z59" i="10"/>
  <c r="Y59" i="10"/>
  <c r="V59" i="10"/>
  <c r="U59" i="10"/>
  <c r="S59" i="10"/>
  <c r="J59" i="10"/>
  <c r="Y58" i="10"/>
  <c r="V58" i="10"/>
  <c r="U58" i="10"/>
  <c r="Z58" i="10" s="1"/>
  <c r="S58" i="10"/>
  <c r="J58" i="10"/>
  <c r="Z57" i="10"/>
  <c r="Y57" i="10"/>
  <c r="V57" i="10"/>
  <c r="U57" i="10"/>
  <c r="S57" i="10"/>
  <c r="J57" i="10"/>
  <c r="Y56" i="10"/>
  <c r="V56" i="10"/>
  <c r="U56" i="10"/>
  <c r="Z56" i="10" s="1"/>
  <c r="S56" i="10"/>
  <c r="J56" i="10"/>
  <c r="Z55" i="10"/>
  <c r="Y55" i="10"/>
  <c r="V55" i="10"/>
  <c r="U55" i="10"/>
  <c r="S55" i="10"/>
  <c r="J55" i="10"/>
  <c r="Y54" i="10"/>
  <c r="V54" i="10"/>
  <c r="U54" i="10"/>
  <c r="Z54" i="10" s="1"/>
  <c r="S54" i="10"/>
  <c r="J54" i="10"/>
  <c r="Z53" i="10"/>
  <c r="Y53" i="10"/>
  <c r="V53" i="10"/>
  <c r="U53" i="10"/>
  <c r="S53" i="10"/>
  <c r="J53" i="10"/>
  <c r="Y52" i="10"/>
  <c r="V52" i="10"/>
  <c r="U52" i="10"/>
  <c r="Z52" i="10" s="1"/>
  <c r="S52" i="10"/>
  <c r="J52" i="10"/>
  <c r="Z51" i="10"/>
  <c r="Y51" i="10"/>
  <c r="V51" i="10"/>
  <c r="U51" i="10"/>
  <c r="S51" i="10"/>
  <c r="J51" i="10"/>
  <c r="Y50" i="10"/>
  <c r="V50" i="10"/>
  <c r="U50" i="10"/>
  <c r="Z50" i="10" s="1"/>
  <c r="S50" i="10"/>
  <c r="J50" i="10"/>
  <c r="Z49" i="10"/>
  <c r="Y49" i="10"/>
  <c r="V49" i="10"/>
  <c r="U49" i="10"/>
  <c r="S49" i="10"/>
  <c r="J49" i="10"/>
  <c r="Y48" i="10"/>
  <c r="V48" i="10"/>
  <c r="U48" i="10"/>
  <c r="Z48" i="10" s="1"/>
  <c r="S48" i="10"/>
  <c r="J48" i="10"/>
  <c r="Z47" i="10"/>
  <c r="Y47" i="10"/>
  <c r="V47" i="10"/>
  <c r="U47" i="10"/>
  <c r="S47" i="10"/>
  <c r="J47" i="10"/>
  <c r="Y46" i="10"/>
  <c r="V46" i="10"/>
  <c r="U46" i="10"/>
  <c r="Z46" i="10" s="1"/>
  <c r="S46" i="10"/>
  <c r="J46" i="10"/>
  <c r="Z45" i="10"/>
  <c r="Y45" i="10"/>
  <c r="V45" i="10"/>
  <c r="U45" i="10"/>
  <c r="S45" i="10"/>
  <c r="J45" i="10"/>
  <c r="Y44" i="10"/>
  <c r="V44" i="10"/>
  <c r="U44" i="10"/>
  <c r="Z44" i="10" s="1"/>
  <c r="S44" i="10"/>
  <c r="J44" i="10"/>
  <c r="Z43" i="10"/>
  <c r="Y43" i="10"/>
  <c r="V43" i="10"/>
  <c r="U43" i="10"/>
  <c r="S43" i="10"/>
  <c r="J43" i="10"/>
  <c r="Y42" i="10"/>
  <c r="V42" i="10"/>
  <c r="U42" i="10"/>
  <c r="Z42" i="10" s="1"/>
  <c r="S42" i="10"/>
  <c r="J42" i="10"/>
  <c r="Z41" i="10"/>
  <c r="Y41" i="10"/>
  <c r="V41" i="10"/>
  <c r="U41" i="10"/>
  <c r="S41" i="10"/>
  <c r="J41" i="10"/>
  <c r="Y40" i="10"/>
  <c r="V40" i="10"/>
  <c r="U40" i="10"/>
  <c r="Z40" i="10" s="1"/>
  <c r="S40" i="10"/>
  <c r="J40" i="10"/>
  <c r="Z39" i="10"/>
  <c r="Y39" i="10"/>
  <c r="V39" i="10"/>
  <c r="U39" i="10"/>
  <c r="S39" i="10"/>
  <c r="J39" i="10"/>
  <c r="Y38" i="10"/>
  <c r="V38" i="10"/>
  <c r="U38" i="10"/>
  <c r="Z38" i="10" s="1"/>
  <c r="S38" i="10"/>
  <c r="J38" i="10"/>
  <c r="Z37" i="10"/>
  <c r="Y37" i="10"/>
  <c r="V37" i="10"/>
  <c r="U37" i="10"/>
  <c r="S37" i="10"/>
  <c r="J37" i="10"/>
  <c r="Y36" i="10"/>
  <c r="V36" i="10"/>
  <c r="U36" i="10"/>
  <c r="Z36" i="10" s="1"/>
  <c r="S36" i="10"/>
  <c r="J36" i="10"/>
  <c r="Z35" i="10"/>
  <c r="Y35" i="10"/>
  <c r="V35" i="10"/>
  <c r="U35" i="10"/>
  <c r="S35" i="10"/>
  <c r="J35" i="10"/>
  <c r="Y34" i="10"/>
  <c r="V34" i="10"/>
  <c r="U34" i="10"/>
  <c r="Z34" i="10" s="1"/>
  <c r="S34" i="10"/>
  <c r="J34" i="10"/>
  <c r="Z33" i="10"/>
  <c r="Y33" i="10"/>
  <c r="V33" i="10"/>
  <c r="U33" i="10"/>
  <c r="S33" i="10"/>
  <c r="J33" i="10"/>
  <c r="Y32" i="10"/>
  <c r="V32" i="10"/>
  <c r="U32" i="10"/>
  <c r="Z32" i="10" s="1"/>
  <c r="S32" i="10"/>
  <c r="J32" i="10"/>
  <c r="Z31" i="10"/>
  <c r="Y31" i="10"/>
  <c r="V31" i="10"/>
  <c r="U31" i="10"/>
  <c r="S31" i="10"/>
  <c r="J31" i="10"/>
  <c r="Y30" i="10"/>
  <c r="V30" i="10"/>
  <c r="U30" i="10"/>
  <c r="Z30" i="10" s="1"/>
  <c r="S30" i="10"/>
  <c r="J30" i="10"/>
  <c r="Z29" i="10"/>
  <c r="Y29" i="10"/>
  <c r="V29" i="10"/>
  <c r="U29" i="10"/>
  <c r="S29" i="10"/>
  <c r="J29" i="10"/>
  <c r="Y28" i="10"/>
  <c r="V28" i="10"/>
  <c r="U28" i="10"/>
  <c r="Z28" i="10" s="1"/>
  <c r="S28" i="10"/>
  <c r="J28" i="10"/>
  <c r="Z27" i="10"/>
  <c r="Y27" i="10"/>
  <c r="V27" i="10"/>
  <c r="U27" i="10"/>
  <c r="S27" i="10"/>
  <c r="J27" i="10"/>
  <c r="Y26" i="10"/>
  <c r="V26" i="10"/>
  <c r="U26" i="10"/>
  <c r="Z26" i="10" s="1"/>
  <c r="S26" i="10"/>
  <c r="J26" i="10"/>
  <c r="Z25" i="10"/>
  <c r="Y25" i="10"/>
  <c r="V25" i="10"/>
  <c r="U25" i="10"/>
  <c r="S25" i="10"/>
  <c r="J25" i="10"/>
  <c r="Y24" i="10"/>
  <c r="V24" i="10"/>
  <c r="U24" i="10"/>
  <c r="Z24" i="10" s="1"/>
  <c r="S24" i="10"/>
  <c r="J24" i="10"/>
  <c r="Z21" i="10"/>
  <c r="Y21" i="10"/>
  <c r="V21" i="10"/>
  <c r="U21" i="10"/>
  <c r="S21" i="10"/>
  <c r="J21" i="10"/>
  <c r="Y20" i="10"/>
  <c r="V20" i="10"/>
  <c r="U20" i="10"/>
  <c r="Z20" i="10" s="1"/>
  <c r="S20" i="10"/>
  <c r="J20" i="10"/>
  <c r="Z19" i="10"/>
  <c r="Y19" i="10"/>
  <c r="V19" i="10"/>
  <c r="U19" i="10"/>
  <c r="S19" i="10"/>
  <c r="J19" i="10"/>
  <c r="Y18" i="10"/>
  <c r="V18" i="10"/>
  <c r="U18" i="10"/>
  <c r="Z18" i="10" s="1"/>
  <c r="S18" i="10"/>
  <c r="J18" i="10"/>
  <c r="Z16" i="10"/>
  <c r="Y16" i="10"/>
  <c r="V16" i="10"/>
  <c r="U16" i="10"/>
  <c r="S16" i="10"/>
  <c r="J16" i="10"/>
  <c r="Y15" i="10"/>
  <c r="V15" i="10"/>
  <c r="U15" i="10"/>
  <c r="Z15" i="10" s="1"/>
  <c r="S15" i="10"/>
  <c r="J15" i="10"/>
  <c r="Z14" i="10"/>
  <c r="Y14" i="10"/>
  <c r="V14" i="10"/>
  <c r="U14" i="10"/>
  <c r="S14" i="10"/>
  <c r="J14" i="10"/>
  <c r="Y13" i="10"/>
  <c r="V13" i="10"/>
  <c r="U13" i="10"/>
  <c r="Z13" i="10" s="1"/>
  <c r="S13" i="10"/>
  <c r="J13" i="10"/>
  <c r="Z12" i="10"/>
  <c r="Y12" i="10"/>
  <c r="V12" i="10"/>
  <c r="U12" i="10"/>
  <c r="S12" i="10"/>
  <c r="J12" i="10"/>
  <c r="Y11" i="10"/>
  <c r="V11" i="10"/>
  <c r="U11" i="10"/>
  <c r="Z11" i="10" s="1"/>
  <c r="S11" i="10"/>
  <c r="J11" i="10"/>
  <c r="Z10" i="10"/>
  <c r="Y10" i="10"/>
  <c r="V10" i="10"/>
  <c r="U10" i="10"/>
  <c r="S10" i="10"/>
  <c r="J10" i="10"/>
  <c r="Y9" i="10"/>
  <c r="V9" i="10"/>
  <c r="U9" i="10"/>
  <c r="Z9" i="10" s="1"/>
  <c r="S9" i="10"/>
  <c r="J9" i="10"/>
  <c r="Z8" i="10"/>
  <c r="Y8" i="10"/>
  <c r="V8" i="10"/>
  <c r="U8" i="10"/>
  <c r="S8" i="10"/>
  <c r="J8" i="10"/>
  <c r="Y7" i="10"/>
  <c r="V7" i="10"/>
  <c r="U7" i="10"/>
  <c r="Z7" i="10" s="1"/>
  <c r="S7" i="10"/>
  <c r="J7" i="10"/>
  <c r="J123" i="10" s="1"/>
  <c r="Z6" i="10"/>
  <c r="Y6" i="10"/>
  <c r="V6" i="10"/>
  <c r="U6" i="10"/>
  <c r="S6" i="10"/>
  <c r="J6" i="10"/>
  <c r="U123" i="10" l="1"/>
  <c r="V123" i="10"/>
  <c r="Y123" i="10"/>
  <c r="Z123" i="10" l="1"/>
  <c r="I121" i="9" l="1"/>
  <c r="H121" i="9"/>
  <c r="J71" i="9"/>
  <c r="J70" i="9"/>
  <c r="J69" i="9"/>
  <c r="J68" i="9"/>
  <c r="J67" i="9"/>
  <c r="J66" i="9"/>
  <c r="J65" i="9"/>
  <c r="J64" i="9"/>
  <c r="J63" i="9"/>
  <c r="J62" i="9"/>
  <c r="J61" i="9"/>
  <c r="J60" i="9"/>
  <c r="J59" i="9"/>
  <c r="J58" i="9"/>
  <c r="J57" i="9"/>
  <c r="J56" i="9"/>
  <c r="J55" i="9"/>
  <c r="J54" i="9"/>
  <c r="J53" i="9"/>
  <c r="J52" i="9"/>
  <c r="J51" i="9"/>
  <c r="J50" i="9"/>
  <c r="J49" i="9"/>
  <c r="J48" i="9"/>
  <c r="J47" i="9"/>
  <c r="J46" i="9"/>
  <c r="J45" i="9"/>
  <c r="J44" i="9"/>
  <c r="J43" i="9"/>
  <c r="J42" i="9"/>
  <c r="J41" i="9"/>
  <c r="J40" i="9"/>
  <c r="J39" i="9"/>
  <c r="J38" i="9"/>
  <c r="J37" i="9"/>
  <c r="J36" i="9"/>
  <c r="J35" i="9"/>
  <c r="J34" i="9"/>
  <c r="J33" i="9"/>
  <c r="J32" i="9"/>
  <c r="J31" i="9"/>
  <c r="J30" i="9"/>
  <c r="J29" i="9"/>
  <c r="J28" i="9"/>
  <c r="J27" i="9"/>
  <c r="J26" i="9"/>
  <c r="J25" i="9"/>
  <c r="J24" i="9"/>
  <c r="J23" i="9"/>
  <c r="J22" i="9"/>
  <c r="J19" i="9"/>
  <c r="J18" i="9"/>
  <c r="J17" i="9"/>
  <c r="J16" i="9"/>
  <c r="J14" i="9"/>
  <c r="J13" i="9"/>
  <c r="J12" i="9"/>
  <c r="J11" i="9"/>
  <c r="J10" i="9"/>
  <c r="J9" i="9"/>
  <c r="J8" i="9"/>
  <c r="J7" i="9"/>
  <c r="J6" i="9"/>
  <c r="J5" i="9"/>
  <c r="J4" i="9"/>
  <c r="J121" i="9" l="1"/>
  <c r="V123" i="7" l="1"/>
  <c r="U123" i="7"/>
  <c r="W118" i="7"/>
  <c r="T118" i="7"/>
  <c r="S118" i="7"/>
  <c r="W83" i="7"/>
  <c r="T83" i="7"/>
  <c r="S83" i="7"/>
  <c r="W79" i="7"/>
  <c r="T79" i="7"/>
  <c r="S79" i="7"/>
  <c r="X79" i="7" l="1"/>
  <c r="X83" i="7"/>
  <c r="X118" i="7"/>
  <c r="R123" i="7" l="1"/>
  <c r="I123" i="7"/>
  <c r="S123" i="7" s="1"/>
  <c r="H123" i="7"/>
  <c r="W122" i="7"/>
  <c r="T122" i="7"/>
  <c r="S122" i="7"/>
  <c r="W25" i="7"/>
  <c r="W26" i="7"/>
  <c r="W27" i="7"/>
  <c r="W28" i="7"/>
  <c r="W29" i="7"/>
  <c r="W30" i="7"/>
  <c r="W31" i="7"/>
  <c r="W32" i="7"/>
  <c r="W33" i="7"/>
  <c r="W34" i="7"/>
  <c r="W35" i="7"/>
  <c r="W36" i="7"/>
  <c r="W37" i="7"/>
  <c r="W38" i="7"/>
  <c r="W39" i="7"/>
  <c r="W40" i="7"/>
  <c r="W41" i="7"/>
  <c r="W42" i="7"/>
  <c r="W43" i="7"/>
  <c r="W44" i="7"/>
  <c r="W45" i="7"/>
  <c r="W46" i="7"/>
  <c r="W47" i="7"/>
  <c r="W48" i="7"/>
  <c r="W49" i="7"/>
  <c r="W50" i="7"/>
  <c r="W51" i="7"/>
  <c r="W52" i="7"/>
  <c r="W53" i="7"/>
  <c r="W54" i="7"/>
  <c r="W55" i="7"/>
  <c r="W56" i="7"/>
  <c r="W57" i="7"/>
  <c r="W58" i="7"/>
  <c r="W59" i="7"/>
  <c r="W60" i="7"/>
  <c r="W61" i="7"/>
  <c r="W62" i="7"/>
  <c r="W63" i="7"/>
  <c r="W64" i="7"/>
  <c r="W65" i="7"/>
  <c r="W66" i="7"/>
  <c r="W67" i="7"/>
  <c r="W68" i="7"/>
  <c r="W69" i="7"/>
  <c r="W70" i="7"/>
  <c r="W71" i="7"/>
  <c r="W72" i="7"/>
  <c r="W73" i="7"/>
  <c r="W74" i="7"/>
  <c r="W75" i="7"/>
  <c r="W76" i="7"/>
  <c r="W77" i="7"/>
  <c r="W78" i="7"/>
  <c r="W80" i="7"/>
  <c r="W81" i="7"/>
  <c r="W82" i="7"/>
  <c r="W84" i="7"/>
  <c r="W85" i="7"/>
  <c r="W86" i="7"/>
  <c r="W87" i="7"/>
  <c r="W88" i="7"/>
  <c r="W89" i="7"/>
  <c r="W90" i="7"/>
  <c r="W91" i="7"/>
  <c r="W92" i="7"/>
  <c r="W93" i="7"/>
  <c r="W94" i="7"/>
  <c r="W95" i="7"/>
  <c r="W96" i="7"/>
  <c r="W97" i="7"/>
  <c r="W98" i="7"/>
  <c r="W99" i="7"/>
  <c r="W100" i="7"/>
  <c r="W101" i="7"/>
  <c r="W102" i="7"/>
  <c r="W103" i="7"/>
  <c r="W104" i="7"/>
  <c r="W105" i="7"/>
  <c r="W106" i="7"/>
  <c r="W107" i="7"/>
  <c r="W108" i="7"/>
  <c r="W109" i="7"/>
  <c r="W110" i="7"/>
  <c r="W111" i="7"/>
  <c r="W112" i="7"/>
  <c r="W113" i="7"/>
  <c r="W114" i="7"/>
  <c r="W115" i="7"/>
  <c r="W116" i="7"/>
  <c r="W117" i="7"/>
  <c r="W119" i="7"/>
  <c r="W120" i="7"/>
  <c r="W121" i="7"/>
  <c r="W24" i="7"/>
  <c r="W21" i="7"/>
  <c r="W19" i="7"/>
  <c r="W20" i="7"/>
  <c r="W18" i="7"/>
  <c r="W16" i="7"/>
  <c r="W7" i="7"/>
  <c r="W8" i="7"/>
  <c r="W9" i="7"/>
  <c r="W10" i="7"/>
  <c r="W11" i="7"/>
  <c r="W12" i="7"/>
  <c r="W13" i="7"/>
  <c r="W14" i="7"/>
  <c r="W15" i="7"/>
  <c r="T25" i="7"/>
  <c r="T26" i="7"/>
  <c r="T27" i="7"/>
  <c r="T28" i="7"/>
  <c r="T29" i="7"/>
  <c r="T30" i="7"/>
  <c r="T31" i="7"/>
  <c r="T32" i="7"/>
  <c r="T33" i="7"/>
  <c r="T34" i="7"/>
  <c r="T35" i="7"/>
  <c r="T36" i="7"/>
  <c r="T37" i="7"/>
  <c r="T38" i="7"/>
  <c r="T39" i="7"/>
  <c r="T40" i="7"/>
  <c r="T41" i="7"/>
  <c r="T42" i="7"/>
  <c r="T43" i="7"/>
  <c r="T44" i="7"/>
  <c r="T45" i="7"/>
  <c r="T46" i="7"/>
  <c r="T47" i="7"/>
  <c r="T48" i="7"/>
  <c r="T49" i="7"/>
  <c r="T50" i="7"/>
  <c r="T51" i="7"/>
  <c r="T52" i="7"/>
  <c r="T53" i="7"/>
  <c r="T54" i="7"/>
  <c r="T55" i="7"/>
  <c r="T56" i="7"/>
  <c r="T57" i="7"/>
  <c r="T58" i="7"/>
  <c r="T59" i="7"/>
  <c r="T60" i="7"/>
  <c r="T61" i="7"/>
  <c r="T62" i="7"/>
  <c r="T63" i="7"/>
  <c r="T64" i="7"/>
  <c r="T65" i="7"/>
  <c r="T66" i="7"/>
  <c r="T67" i="7"/>
  <c r="T68" i="7"/>
  <c r="T69" i="7"/>
  <c r="T70" i="7"/>
  <c r="T71" i="7"/>
  <c r="T72" i="7"/>
  <c r="T73" i="7"/>
  <c r="T74" i="7"/>
  <c r="T75" i="7"/>
  <c r="T76" i="7"/>
  <c r="T77" i="7"/>
  <c r="T78" i="7"/>
  <c r="T80" i="7"/>
  <c r="T81" i="7"/>
  <c r="T82" i="7"/>
  <c r="T84" i="7"/>
  <c r="T85" i="7"/>
  <c r="T86" i="7"/>
  <c r="T87" i="7"/>
  <c r="T88" i="7"/>
  <c r="T89" i="7"/>
  <c r="T90" i="7"/>
  <c r="T91" i="7"/>
  <c r="T92" i="7"/>
  <c r="T93" i="7"/>
  <c r="T94" i="7"/>
  <c r="T95" i="7"/>
  <c r="T96" i="7"/>
  <c r="T97" i="7"/>
  <c r="T98" i="7"/>
  <c r="T99" i="7"/>
  <c r="T100" i="7"/>
  <c r="T101" i="7"/>
  <c r="T102" i="7"/>
  <c r="T103" i="7"/>
  <c r="T104" i="7"/>
  <c r="T105" i="7"/>
  <c r="T106" i="7"/>
  <c r="T107" i="7"/>
  <c r="T108" i="7"/>
  <c r="T109" i="7"/>
  <c r="T110" i="7"/>
  <c r="T111" i="7"/>
  <c r="T112" i="7"/>
  <c r="T113" i="7"/>
  <c r="T114" i="7"/>
  <c r="T115" i="7"/>
  <c r="T116" i="7"/>
  <c r="T117" i="7"/>
  <c r="T119" i="7"/>
  <c r="T120" i="7"/>
  <c r="T121" i="7"/>
  <c r="T24" i="7"/>
  <c r="T21" i="7"/>
  <c r="T19" i="7"/>
  <c r="T20" i="7"/>
  <c r="T18" i="7"/>
  <c r="T16" i="7"/>
  <c r="T15" i="7"/>
  <c r="T14" i="7"/>
  <c r="T7" i="7"/>
  <c r="T8" i="7"/>
  <c r="T9" i="7"/>
  <c r="T10" i="7"/>
  <c r="T11" i="7"/>
  <c r="T12" i="7"/>
  <c r="T1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X110" i="7" s="1"/>
  <c r="S111" i="7"/>
  <c r="S112" i="7"/>
  <c r="S113" i="7"/>
  <c r="S114" i="7"/>
  <c r="S115" i="7"/>
  <c r="S116" i="7"/>
  <c r="S117" i="7"/>
  <c r="S119" i="7"/>
  <c r="S120" i="7"/>
  <c r="S121" i="7"/>
  <c r="S80" i="7"/>
  <c r="S81" i="7"/>
  <c r="S82" i="7"/>
  <c r="S75" i="7"/>
  <c r="S76" i="7"/>
  <c r="S77" i="7"/>
  <c r="S78" i="7"/>
  <c r="S74" i="7"/>
  <c r="S73" i="7"/>
  <c r="S70" i="7"/>
  <c r="S71" i="7"/>
  <c r="S72" i="7"/>
  <c r="S65" i="7"/>
  <c r="S66" i="7"/>
  <c r="S67" i="7"/>
  <c r="S68" i="7"/>
  <c r="S69" i="7"/>
  <c r="S60" i="7"/>
  <c r="S61" i="7"/>
  <c r="S62" i="7"/>
  <c r="S63" i="7"/>
  <c r="S64" i="7"/>
  <c r="S56" i="7"/>
  <c r="X56" i="7" s="1"/>
  <c r="S57" i="7"/>
  <c r="S58" i="7"/>
  <c r="S59" i="7"/>
  <c r="S55" i="7"/>
  <c r="S50" i="7"/>
  <c r="S51" i="7"/>
  <c r="S52" i="7"/>
  <c r="S53" i="7"/>
  <c r="S54" i="7"/>
  <c r="S49" i="7"/>
  <c r="S45" i="7"/>
  <c r="S46" i="7"/>
  <c r="X46" i="7" s="1"/>
  <c r="S47" i="7"/>
  <c r="S48" i="7"/>
  <c r="X48" i="7" s="1"/>
  <c r="S41" i="7"/>
  <c r="S42" i="7"/>
  <c r="X42" i="7" s="1"/>
  <c r="S43" i="7"/>
  <c r="S44" i="7"/>
  <c r="S38" i="7"/>
  <c r="S39" i="7"/>
  <c r="S40" i="7"/>
  <c r="S34" i="7"/>
  <c r="S35" i="7"/>
  <c r="S36" i="7"/>
  <c r="X36" i="7" s="1"/>
  <c r="S37" i="7"/>
  <c r="S28" i="7"/>
  <c r="X28" i="7" s="1"/>
  <c r="S29" i="7"/>
  <c r="S30" i="7"/>
  <c r="X30" i="7" s="1"/>
  <c r="S31" i="7"/>
  <c r="S32" i="7"/>
  <c r="S33" i="7"/>
  <c r="S25" i="7"/>
  <c r="X25" i="7" s="1"/>
  <c r="S26" i="7"/>
  <c r="S27" i="7"/>
  <c r="S24" i="7"/>
  <c r="X24" i="7" s="1"/>
  <c r="S21" i="7"/>
  <c r="S19" i="7"/>
  <c r="S20" i="7"/>
  <c r="S18" i="7"/>
  <c r="S16" i="7"/>
  <c r="S7" i="7"/>
  <c r="S8" i="7"/>
  <c r="S9" i="7"/>
  <c r="S10" i="7"/>
  <c r="S11" i="7"/>
  <c r="X11" i="7" s="1"/>
  <c r="S12" i="7"/>
  <c r="S13" i="7"/>
  <c r="S14" i="7"/>
  <c r="S15" i="7"/>
  <c r="W6" i="7"/>
  <c r="T6" i="7"/>
  <c r="S6" i="7"/>
  <c r="X13" i="7" l="1"/>
  <c r="X45" i="7"/>
  <c r="X70" i="7"/>
  <c r="X20" i="7"/>
  <c r="X49" i="7"/>
  <c r="X58" i="7"/>
  <c r="X19" i="7"/>
  <c r="X26" i="7"/>
  <c r="X54" i="7"/>
  <c r="X62" i="7"/>
  <c r="X64" i="7"/>
  <c r="X27" i="7"/>
  <c r="X63" i="7"/>
  <c r="X122" i="7"/>
  <c r="X40" i="7"/>
  <c r="X39" i="7"/>
  <c r="X75" i="7"/>
  <c r="X73" i="7"/>
  <c r="X51" i="7"/>
  <c r="X113" i="7"/>
  <c r="X55" i="7"/>
  <c r="X67" i="7"/>
  <c r="X61" i="7"/>
  <c r="X16" i="7"/>
  <c r="X98" i="7"/>
  <c r="X37" i="7"/>
  <c r="X14" i="7"/>
  <c r="X86" i="7"/>
  <c r="X74" i="7"/>
  <c r="X77" i="7"/>
  <c r="X91" i="7"/>
  <c r="X115" i="7"/>
  <c r="X103" i="7"/>
  <c r="X100" i="7"/>
  <c r="X112" i="7"/>
  <c r="X81" i="7"/>
  <c r="X109" i="7"/>
  <c r="X85" i="7"/>
  <c r="X97" i="7"/>
  <c r="T123" i="7"/>
  <c r="W123" i="7"/>
  <c r="X9" i="7"/>
  <c r="X6" i="7"/>
  <c r="X47" i="7"/>
  <c r="X35" i="7"/>
  <c r="X34" i="7"/>
  <c r="X120" i="7"/>
  <c r="X107" i="7"/>
  <c r="X95" i="7"/>
  <c r="X106" i="7"/>
  <c r="X10" i="7"/>
  <c r="X117" i="7"/>
  <c r="X105" i="7"/>
  <c r="X93" i="7"/>
  <c r="X119" i="7"/>
  <c r="X33" i="7"/>
  <c r="X52" i="7"/>
  <c r="X60" i="7"/>
  <c r="X78" i="7"/>
  <c r="X116" i="7"/>
  <c r="X104" i="7"/>
  <c r="X92" i="7"/>
  <c r="X94" i="7"/>
  <c r="X8" i="7"/>
  <c r="X44" i="7"/>
  <c r="X69" i="7"/>
  <c r="X32" i="7"/>
  <c r="X7" i="7"/>
  <c r="X31" i="7"/>
  <c r="X43" i="7"/>
  <c r="X68" i="7"/>
  <c r="X101" i="7"/>
  <c r="X89" i="7"/>
  <c r="X82" i="7"/>
  <c r="X88" i="7"/>
  <c r="X15" i="7"/>
  <c r="X57" i="7"/>
  <c r="X72" i="7"/>
  <c r="X80" i="7"/>
  <c r="X53" i="7"/>
  <c r="X38" i="7"/>
  <c r="X21" i="7"/>
  <c r="X50" i="7"/>
  <c r="X76" i="7"/>
  <c r="X114" i="7"/>
  <c r="X102" i="7"/>
  <c r="X90" i="7"/>
  <c r="X18" i="7"/>
  <c r="X29" i="7"/>
  <c r="X41" i="7"/>
  <c r="X59" i="7"/>
  <c r="X66" i="7"/>
  <c r="X65" i="7"/>
  <c r="X111" i="7"/>
  <c r="X99" i="7"/>
  <c r="X87" i="7"/>
  <c r="X71" i="7"/>
  <c r="X121" i="7"/>
  <c r="X108" i="7"/>
  <c r="X96" i="7"/>
  <c r="X84" i="7"/>
  <c r="X12" i="7"/>
  <c r="X123" i="7" l="1"/>
  <c r="J73" i="7" l="1"/>
  <c r="J72"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J40" i="7"/>
  <c r="J39" i="7"/>
  <c r="J38" i="7"/>
  <c r="J37" i="7"/>
  <c r="J36" i="7"/>
  <c r="J35" i="7"/>
  <c r="J34" i="7"/>
  <c r="J33" i="7"/>
  <c r="J32" i="7"/>
  <c r="J31" i="7"/>
  <c r="J30" i="7"/>
  <c r="J29" i="7"/>
  <c r="J28" i="7"/>
  <c r="J27" i="7"/>
  <c r="J26" i="7"/>
  <c r="J25" i="7"/>
  <c r="J24" i="7"/>
  <c r="J21" i="7"/>
  <c r="J20" i="7"/>
  <c r="J19" i="7"/>
  <c r="J18" i="7"/>
  <c r="J16" i="7"/>
  <c r="J15" i="7"/>
  <c r="J14" i="7"/>
  <c r="J13" i="7"/>
  <c r="J12" i="7"/>
  <c r="J11" i="7"/>
  <c r="J10" i="7"/>
  <c r="J9" i="7"/>
  <c r="J8" i="7"/>
  <c r="J7" i="7"/>
  <c r="J6" i="7"/>
  <c r="J123" i="7" l="1"/>
  <c r="H71" i="6"/>
  <c r="G71" i="6"/>
  <c r="I71" i="6" l="1"/>
  <c r="H76" i="5"/>
  <c r="G76" i="5"/>
  <c r="I75" i="5"/>
  <c r="I74" i="5"/>
  <c r="I73" i="5"/>
  <c r="I72" i="5"/>
  <c r="I71" i="5"/>
  <c r="I70" i="5"/>
  <c r="I69" i="5"/>
  <c r="I68" i="5"/>
  <c r="I67" i="5"/>
  <c r="I66" i="5"/>
  <c r="I65" i="5"/>
  <c r="I64" i="5"/>
  <c r="I63" i="5"/>
  <c r="I62" i="5"/>
  <c r="I61" i="5"/>
  <c r="I60" i="5"/>
  <c r="I59" i="5"/>
  <c r="I58" i="5"/>
  <c r="I57" i="5"/>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2" i="5"/>
  <c r="I21" i="5"/>
  <c r="I20" i="5"/>
  <c r="I19" i="5"/>
  <c r="I17" i="5"/>
  <c r="I16" i="5"/>
  <c r="I15" i="5"/>
  <c r="I14" i="5"/>
  <c r="I13" i="5"/>
  <c r="I12" i="5"/>
  <c r="I11" i="5"/>
  <c r="I10" i="5"/>
  <c r="I9" i="5"/>
  <c r="I8" i="5"/>
  <c r="I7" i="5"/>
  <c r="I76" i="5" l="1"/>
  <c r="I72" i="2"/>
  <c r="O78" i="4" l="1"/>
  <c r="N78" i="4"/>
  <c r="U77" i="4"/>
  <c r="P77" i="4"/>
  <c r="U76" i="4"/>
  <c r="P76" i="4"/>
  <c r="U75" i="4"/>
  <c r="P75" i="4"/>
  <c r="U74" i="4"/>
  <c r="P74" i="4"/>
  <c r="U73" i="4"/>
  <c r="P73" i="4"/>
  <c r="U72" i="4"/>
  <c r="P72" i="4"/>
  <c r="U71" i="4"/>
  <c r="P71" i="4"/>
  <c r="U70" i="4"/>
  <c r="P70" i="4"/>
  <c r="U69" i="4"/>
  <c r="P69" i="4"/>
  <c r="U68" i="4"/>
  <c r="P68" i="4"/>
  <c r="U67" i="4"/>
  <c r="P67" i="4"/>
  <c r="U66" i="4"/>
  <c r="P66" i="4"/>
  <c r="U65" i="4"/>
  <c r="P65" i="4"/>
  <c r="U64" i="4"/>
  <c r="P64" i="4"/>
  <c r="U63" i="4"/>
  <c r="P63" i="4"/>
  <c r="U62" i="4"/>
  <c r="P62" i="4"/>
  <c r="U61" i="4"/>
  <c r="P61" i="4"/>
  <c r="U60" i="4"/>
  <c r="P60" i="4"/>
  <c r="U59" i="4"/>
  <c r="P59" i="4"/>
  <c r="U58" i="4"/>
  <c r="P58" i="4"/>
  <c r="U57" i="4"/>
  <c r="P57" i="4"/>
  <c r="U56" i="4"/>
  <c r="P56" i="4"/>
  <c r="U55" i="4"/>
  <c r="P55" i="4"/>
  <c r="U54" i="4"/>
  <c r="P54" i="4"/>
  <c r="U53" i="4"/>
  <c r="P53" i="4"/>
  <c r="U52" i="4"/>
  <c r="P52" i="4"/>
  <c r="U51" i="4"/>
  <c r="P51" i="4"/>
  <c r="U50" i="4"/>
  <c r="P50" i="4"/>
  <c r="U49" i="4"/>
  <c r="P49" i="4"/>
  <c r="U48" i="4"/>
  <c r="P48" i="4"/>
  <c r="U47" i="4"/>
  <c r="P47" i="4"/>
  <c r="U46" i="4"/>
  <c r="P46" i="4"/>
  <c r="U45" i="4"/>
  <c r="P45" i="4"/>
  <c r="U44" i="4"/>
  <c r="P44" i="4"/>
  <c r="U43" i="4"/>
  <c r="P43" i="4"/>
  <c r="U42" i="4"/>
  <c r="P42" i="4"/>
  <c r="U41" i="4"/>
  <c r="P41" i="4"/>
  <c r="U40" i="4"/>
  <c r="P40" i="4"/>
  <c r="U39" i="4"/>
  <c r="P39" i="4"/>
  <c r="U38" i="4"/>
  <c r="P38" i="4"/>
  <c r="U37" i="4"/>
  <c r="P37" i="4"/>
  <c r="U36" i="4"/>
  <c r="P36" i="4"/>
  <c r="U35" i="4"/>
  <c r="P35" i="4"/>
  <c r="U34" i="4"/>
  <c r="P34" i="4"/>
  <c r="U33" i="4"/>
  <c r="P33" i="4"/>
  <c r="U32" i="4"/>
  <c r="P32" i="4"/>
  <c r="U31" i="4"/>
  <c r="P31" i="4"/>
  <c r="U30" i="4"/>
  <c r="P30" i="4"/>
  <c r="U29" i="4"/>
  <c r="P29" i="4"/>
  <c r="U28" i="4"/>
  <c r="P28" i="4"/>
  <c r="U27" i="4"/>
  <c r="U26" i="4"/>
  <c r="U25" i="4"/>
  <c r="P25" i="4"/>
  <c r="U24" i="4"/>
  <c r="P24" i="4"/>
  <c r="U23" i="4"/>
  <c r="P23" i="4"/>
  <c r="U22" i="4"/>
  <c r="P22" i="4"/>
  <c r="U20" i="4"/>
  <c r="P20" i="4"/>
  <c r="U19" i="4"/>
  <c r="P19" i="4"/>
  <c r="U18" i="4"/>
  <c r="P18" i="4"/>
  <c r="U17" i="4"/>
  <c r="P17" i="4"/>
  <c r="U16" i="4"/>
  <c r="P16" i="4"/>
  <c r="U15" i="4"/>
  <c r="P15" i="4"/>
  <c r="U14" i="4"/>
  <c r="P14" i="4"/>
  <c r="U13" i="4"/>
  <c r="P13" i="4"/>
  <c r="U12" i="4"/>
  <c r="P12" i="4"/>
  <c r="U11" i="4"/>
  <c r="P11" i="4"/>
  <c r="U10" i="4"/>
  <c r="P10" i="4"/>
  <c r="U9" i="4"/>
  <c r="P9" i="4"/>
  <c r="U8" i="4"/>
  <c r="P8" i="4"/>
  <c r="U7" i="4"/>
  <c r="P7" i="4"/>
  <c r="U6" i="4"/>
  <c r="P6" i="4"/>
  <c r="U5" i="4"/>
  <c r="P5" i="4"/>
  <c r="U4" i="4"/>
  <c r="P4" i="4"/>
  <c r="I50" i="2"/>
  <c r="I51" i="2"/>
  <c r="I52" i="2"/>
  <c r="I53" i="2"/>
  <c r="I54" i="2"/>
  <c r="I55" i="2"/>
  <c r="I56" i="2"/>
  <c r="I57" i="2"/>
  <c r="I58" i="2"/>
  <c r="I59" i="2"/>
  <c r="I60" i="2"/>
  <c r="I61" i="2"/>
  <c r="I62" i="2"/>
  <c r="I63" i="2"/>
  <c r="I64" i="2"/>
  <c r="I65" i="2"/>
  <c r="I66" i="2"/>
  <c r="I67" i="2"/>
  <c r="I68" i="2"/>
  <c r="I69" i="2"/>
  <c r="I70" i="2"/>
  <c r="I71" i="2"/>
  <c r="I73" i="2"/>
  <c r="I49" i="2"/>
  <c r="I24" i="2"/>
  <c r="I25" i="2"/>
  <c r="I26" i="2"/>
  <c r="I27" i="2"/>
  <c r="I28" i="2"/>
  <c r="I29" i="2"/>
  <c r="I30" i="2"/>
  <c r="I31" i="2"/>
  <c r="I32" i="2"/>
  <c r="I33" i="2"/>
  <c r="I34" i="2"/>
  <c r="I35" i="2"/>
  <c r="I36" i="2"/>
  <c r="I37" i="2"/>
  <c r="I38" i="2"/>
  <c r="I39" i="2"/>
  <c r="I40" i="2"/>
  <c r="I41" i="2"/>
  <c r="I42" i="2"/>
  <c r="I43" i="2"/>
  <c r="I44" i="2"/>
  <c r="I45" i="2"/>
  <c r="I46" i="2"/>
  <c r="I47" i="2"/>
  <c r="I48" i="2"/>
  <c r="I23" i="2"/>
  <c r="I20" i="2"/>
  <c r="I19" i="2"/>
  <c r="I18" i="2"/>
  <c r="I17" i="2"/>
  <c r="I15" i="2"/>
  <c r="I5" i="2"/>
  <c r="I6" i="2"/>
  <c r="I7" i="2"/>
  <c r="I8" i="2"/>
  <c r="I9" i="2"/>
  <c r="I10" i="2"/>
  <c r="I11" i="2"/>
  <c r="I12" i="2"/>
  <c r="I13" i="2"/>
  <c r="I14" i="2"/>
  <c r="H74" i="2"/>
  <c r="G74" i="2"/>
  <c r="P78" i="3"/>
  <c r="O78" i="3"/>
  <c r="N78" i="3"/>
  <c r="U77" i="3"/>
  <c r="U76" i="3"/>
  <c r="U75" i="3"/>
  <c r="U74" i="3"/>
  <c r="U73" i="3"/>
  <c r="U72" i="3"/>
  <c r="U71" i="3"/>
  <c r="U70" i="3"/>
  <c r="U69" i="3"/>
  <c r="U68" i="3"/>
  <c r="U67" i="3"/>
  <c r="U66" i="3"/>
  <c r="U65" i="3"/>
  <c r="U64" i="3"/>
  <c r="U63" i="3"/>
  <c r="U62" i="3"/>
  <c r="U61" i="3"/>
  <c r="U60" i="3"/>
  <c r="U59" i="3"/>
  <c r="U58" i="3"/>
  <c r="U57" i="3"/>
  <c r="U56" i="3"/>
  <c r="U55" i="3"/>
  <c r="U54" i="3"/>
  <c r="U53" i="3"/>
  <c r="U52" i="3"/>
  <c r="U51" i="3"/>
  <c r="U50" i="3"/>
  <c r="U49" i="3"/>
  <c r="U48" i="3"/>
  <c r="U47" i="3"/>
  <c r="U46" i="3"/>
  <c r="U45" i="3"/>
  <c r="U44" i="3"/>
  <c r="U43" i="3"/>
  <c r="P43" i="3"/>
  <c r="U42" i="3"/>
  <c r="U41" i="3"/>
  <c r="U40" i="3"/>
  <c r="U39" i="3"/>
  <c r="U38" i="3"/>
  <c r="U37" i="3"/>
  <c r="U36" i="3"/>
  <c r="U35" i="3"/>
  <c r="U34" i="3"/>
  <c r="U33" i="3"/>
  <c r="U32" i="3"/>
  <c r="U31" i="3"/>
  <c r="U30" i="3"/>
  <c r="U29" i="3"/>
  <c r="U28" i="3"/>
  <c r="U27" i="3"/>
  <c r="U26" i="3"/>
  <c r="U25" i="3"/>
  <c r="U24" i="3"/>
  <c r="U23" i="3"/>
  <c r="U22" i="3"/>
  <c r="U21" i="3"/>
  <c r="U20" i="3"/>
  <c r="U19" i="3"/>
  <c r="U18" i="3"/>
  <c r="U17" i="3"/>
  <c r="U16" i="3"/>
  <c r="U15" i="3"/>
  <c r="U14" i="3"/>
  <c r="U13" i="3"/>
  <c r="P13" i="3"/>
  <c r="U12" i="3"/>
  <c r="U11" i="3"/>
  <c r="U10" i="3"/>
  <c r="U9" i="3"/>
  <c r="U8" i="3"/>
  <c r="U7" i="3"/>
  <c r="U6" i="3"/>
  <c r="U5" i="3"/>
  <c r="U4" i="3"/>
  <c r="P78" i="4" l="1"/>
  <c r="I74" i="2"/>
  <c r="T219" i="1"/>
  <c r="T259" i="1" l="1"/>
  <c r="T256" i="1"/>
  <c r="T254" i="1"/>
  <c r="T251" i="1"/>
  <c r="T250" i="1"/>
  <c r="T248" i="1"/>
  <c r="T240" i="1"/>
  <c r="T237" i="1"/>
  <c r="T236" i="1"/>
  <c r="T232" i="1"/>
  <c r="T230" i="1"/>
  <c r="T228" i="1"/>
  <c r="T226" i="1"/>
  <c r="T225" i="1"/>
  <c r="T217" i="1"/>
  <c r="T207" i="1"/>
  <c r="T199" i="1"/>
  <c r="T188" i="1"/>
  <c r="T186" i="1"/>
  <c r="T182" i="1"/>
  <c r="T176" i="1"/>
  <c r="T173" i="1"/>
  <c r="T171" i="1"/>
  <c r="T168" i="1"/>
  <c r="T164" i="1"/>
  <c r="T157" i="1"/>
  <c r="T155" i="1"/>
  <c r="T152" i="1"/>
  <c r="T151" i="1"/>
  <c r="T147" i="1"/>
  <c r="T144" i="1"/>
  <c r="T140" i="1"/>
  <c r="T139" i="1"/>
  <c r="T127" i="1"/>
  <c r="T126" i="1"/>
  <c r="T124" i="1"/>
  <c r="T118" i="1"/>
  <c r="T115" i="1"/>
  <c r="T112" i="1"/>
  <c r="T106" i="1"/>
  <c r="T105" i="1"/>
  <c r="T100" i="1"/>
  <c r="T99" i="1"/>
  <c r="T96" i="1"/>
  <c r="T94" i="1"/>
  <c r="T93" i="1"/>
  <c r="T92" i="1"/>
  <c r="T91" i="1"/>
  <c r="T90" i="1"/>
  <c r="T88" i="1"/>
  <c r="T87" i="1"/>
  <c r="T86" i="1"/>
  <c r="T81" i="1"/>
  <c r="T73" i="1"/>
  <c r="T68" i="1"/>
  <c r="T63" i="1"/>
  <c r="T62" i="1"/>
  <c r="T61" i="1"/>
  <c r="T54" i="1"/>
  <c r="T48" i="1"/>
  <c r="T43" i="1"/>
  <c r="T34" i="1"/>
  <c r="T25" i="1"/>
  <c r="T24" i="1"/>
  <c r="T17" i="1"/>
  <c r="T15" i="1"/>
  <c r="T10" i="1"/>
  <c r="T9" i="1"/>
  <c r="T8" i="1"/>
  <c r="T7" i="1"/>
  <c r="T6" i="1"/>
  <c r="T5" i="1"/>
  <c r="T4" i="1"/>
  <c r="P262" i="1" l="1"/>
  <c r="O262" i="1"/>
  <c r="N262" i="1"/>
  <c r="P127" i="1"/>
  <c r="P24" i="1"/>
</calcChain>
</file>

<file path=xl/sharedStrings.xml><?xml version="1.0" encoding="utf-8"?>
<sst xmlns="http://schemas.openxmlformats.org/spreadsheetml/2006/main" count="18928" uniqueCount="2035">
  <si>
    <t>STT</t>
  </si>
  <si>
    <t>Tên người sử
 dụng, quản lý đất</t>
  </si>
  <si>
    <t xml:space="preserve">Địa chỉ thuờng trú </t>
  </si>
  <si>
    <t>Địa chỉ thửa đất</t>
  </si>
  <si>
    <t>Bản đồ Phục vụ CTBT, hỗ trợ và TĐC</t>
  </si>
  <si>
    <t>Bản đồ Địa chính</t>
  </si>
  <si>
    <t>Ghi chú</t>
  </si>
  <si>
    <t>cccd</t>
  </si>
  <si>
    <t>NGÀY CẤP cccd</t>
  </si>
  <si>
    <t>SÔs GCN</t>
  </si>
  <si>
    <t>Ngày cấp GCN</t>
  </si>
  <si>
    <t>Số vào sổ</t>
  </si>
  <si>
    <t>Số tờ bản đồ</t>
  </si>
  <si>
    <t>Số thửa</t>
  </si>
  <si>
    <t>Loại đất</t>
  </si>
  <si>
    <t>Diện tích hiện trạng
 (m2)</t>
  </si>
  <si>
    <t>Diện tích thu hồi (m2)</t>
  </si>
  <si>
    <t>Diện tích còn lại (m2)</t>
  </si>
  <si>
    <t>Kiểm kê</t>
  </si>
  <si>
    <t>Thông báo đợt 1</t>
  </si>
  <si>
    <t>Phố Lê Lợi, Vân Đình, Úng Hòa, Hà Nội</t>
  </si>
  <si>
    <t>Cánh Dộc Chùa</t>
  </si>
  <si>
    <t>001161026588</t>
  </si>
  <si>
    <t>01/4/2024</t>
  </si>
  <si>
    <t>BU 980107</t>
  </si>
  <si>
    <t>27/6/2014</t>
  </si>
  <si>
    <t>CH07914</t>
  </si>
  <si>
    <t>4</t>
  </si>
  <si>
    <t>LUC</t>
  </si>
  <si>
    <t>18</t>
  </si>
  <si>
    <t>969</t>
  </si>
  <si>
    <t>Ô Ngọc chết vợ Nguyễn Thị Xuân</t>
  </si>
  <si>
    <t>x</t>
  </si>
  <si>
    <t>chưa có bb họp GĐ</t>
  </si>
  <si>
    <t>Hộ ông Nguyễn Đình Dinh (Doan)</t>
  </si>
  <si>
    <t>Thôn Vũ Ngoại</t>
  </si>
  <si>
    <t>001052001729</t>
  </si>
  <si>
    <t>24/7/2021</t>
  </si>
  <si>
    <t>BU 878713</t>
  </si>
  <si>
    <t>CH06529</t>
  </si>
  <si>
    <t>6</t>
  </si>
  <si>
    <t>970</t>
  </si>
  <si>
    <t>0393187157</t>
  </si>
  <si>
    <t>Hộ ông Đỗ Văn Hiền</t>
  </si>
  <si>
    <t>001062045054</t>
  </si>
  <si>
    <t>24/6/2021</t>
  </si>
  <si>
    <t>BU 878617</t>
  </si>
  <si>
    <t>CH06434</t>
  </si>
  <si>
    <t>7</t>
  </si>
  <si>
    <t>971</t>
  </si>
  <si>
    <t>0343838737</t>
  </si>
  <si>
    <t>Hộ bà Đỗ Thị Đà</t>
  </si>
  <si>
    <t>001145000521</t>
  </si>
  <si>
    <t>09/7/2021</t>
  </si>
  <si>
    <t>BU 878572</t>
  </si>
  <si>
    <t>CH06389</t>
  </si>
  <si>
    <t>9</t>
  </si>
  <si>
    <t>972</t>
  </si>
  <si>
    <t>UQ con Phạm Thị Yết</t>
  </si>
  <si>
    <t>0385765168</t>
  </si>
  <si>
    <t>đã có UQ</t>
  </si>
  <si>
    <t>Hộ bà Đỗ Thị Gắn</t>
  </si>
  <si>
    <t>001153018718</t>
  </si>
  <si>
    <t>10/7/2021</t>
  </si>
  <si>
    <t>BU 878583</t>
  </si>
  <si>
    <t>CH06400</t>
  </si>
  <si>
    <t>10</t>
  </si>
  <si>
    <t>973</t>
  </si>
  <si>
    <t>0396065112</t>
  </si>
  <si>
    <t>Hộ ông Tạ Đức Ban</t>
  </si>
  <si>
    <t>001066011588</t>
  </si>
  <si>
    <t>14/6/2022</t>
  </si>
  <si>
    <t>BU 939958</t>
  </si>
  <si>
    <t>CH07766</t>
  </si>
  <si>
    <t>12</t>
  </si>
  <si>
    <t>979</t>
  </si>
  <si>
    <t>0369252297</t>
  </si>
  <si>
    <t>Hộ ông Nguyễn Văn Nghiêm</t>
  </si>
  <si>
    <t>001053006976</t>
  </si>
  <si>
    <t>BU 939670</t>
  </si>
  <si>
    <t>CH07481</t>
  </si>
  <si>
    <t>14</t>
  </si>
  <si>
    <t>977</t>
  </si>
  <si>
    <t>0343330783</t>
  </si>
  <si>
    <t>Hộ ông Nguyễn Văn Xiêm</t>
  </si>
  <si>
    <t>001063025936</t>
  </si>
  <si>
    <t>19/4/2021</t>
  </si>
  <si>
    <t>BU 939752</t>
  </si>
  <si>
    <t>CH07564</t>
  </si>
  <si>
    <t>15</t>
  </si>
  <si>
    <t>976</t>
  </si>
  <si>
    <t>0349998832</t>
  </si>
  <si>
    <t>Hộ ông Nguyễn Văn Sang (Hà)</t>
  </si>
  <si>
    <t>001067013729</t>
  </si>
  <si>
    <t>BU 939695</t>
  </si>
  <si>
    <t>CH07507</t>
  </si>
  <si>
    <t>16</t>
  </si>
  <si>
    <t>975</t>
  </si>
  <si>
    <t>0363906802</t>
  </si>
  <si>
    <t>Hộ ông Tạ Đức Thuật (Vị)</t>
  </si>
  <si>
    <t>001058015627</t>
  </si>
  <si>
    <t>BU 980035</t>
  </si>
  <si>
    <t>CH07842</t>
  </si>
  <si>
    <t>974</t>
  </si>
  <si>
    <t>0963530996</t>
  </si>
  <si>
    <t>Hộ ông Trần Duy Nhận</t>
  </si>
  <si>
    <t>001063017738</t>
  </si>
  <si>
    <t>04/5/2021</t>
  </si>
  <si>
    <t>BU 980084</t>
  </si>
  <si>
    <t>CH07891</t>
  </si>
  <si>
    <t>19</t>
  </si>
  <si>
    <t>UQ vợ Tạ Thị Hằng</t>
  </si>
  <si>
    <t>0982541962</t>
  </si>
  <si>
    <t>Hộ ông Nguyễn Xuân Bán</t>
  </si>
  <si>
    <t>001053001641</t>
  </si>
  <si>
    <t>14/4/2023</t>
  </si>
  <si>
    <t>BU 939768</t>
  </si>
  <si>
    <t>CH07579</t>
  </si>
  <si>
    <t>20</t>
  </si>
  <si>
    <t>981</t>
  </si>
  <si>
    <t>0384524883</t>
  </si>
  <si>
    <t>59 Bạch Đằng, Chương Dương, Hoàn Kiếm, Hà Nội</t>
  </si>
  <si>
    <t>001177015252</t>
  </si>
  <si>
    <t>BU 939572</t>
  </si>
  <si>
    <t>CH07383</t>
  </si>
  <si>
    <t>11</t>
  </si>
  <si>
    <t>415</t>
  </si>
  <si>
    <t>Hộ bà Nguyễn Thị Hiền</t>
  </si>
  <si>
    <t>001165000816</t>
  </si>
  <si>
    <t>BU 939296</t>
  </si>
  <si>
    <t>CH07107</t>
  </si>
  <si>
    <t>21</t>
  </si>
  <si>
    <t>982</t>
  </si>
  <si>
    <t>001058034566</t>
  </si>
  <si>
    <t>05/9/2024</t>
  </si>
  <si>
    <t>BU 939817</t>
  </si>
  <si>
    <t>CH07627</t>
  </si>
  <si>
    <t>22</t>
  </si>
  <si>
    <t>446</t>
  </si>
  <si>
    <t>UQ vợ Nguyễn Thị Hà</t>
  </si>
  <si>
    <t>0369017385</t>
  </si>
  <si>
    <t>chưa có UQ</t>
  </si>
  <si>
    <t>Hộ bà Phạm Thị Sơn</t>
  </si>
  <si>
    <t>001158025308</t>
  </si>
  <si>
    <t>BU 939906</t>
  </si>
  <si>
    <t>CH07715</t>
  </si>
  <si>
    <t>23</t>
  </si>
  <si>
    <t>983</t>
  </si>
  <si>
    <t>0334862861</t>
  </si>
  <si>
    <t>Hộ ông Nguyễn Tiến Tùng</t>
  </si>
  <si>
    <t>001072022165</t>
  </si>
  <si>
    <t>BU 939583</t>
  </si>
  <si>
    <t>CH07394</t>
  </si>
  <si>
    <t>24</t>
  </si>
  <si>
    <t>984</t>
  </si>
  <si>
    <t>0976402072</t>
  </si>
  <si>
    <t>Hộ ông Lê Bá Long</t>
  </si>
  <si>
    <t>001052008694</t>
  </si>
  <si>
    <t>02/10/2021</t>
  </si>
  <si>
    <t>BU 878662</t>
  </si>
  <si>
    <t>CH06478</t>
  </si>
  <si>
    <t>25</t>
  </si>
  <si>
    <t>985</t>
  </si>
  <si>
    <t>0363106708</t>
  </si>
  <si>
    <t>Hộ ông Trần Văn Kiên</t>
  </si>
  <si>
    <t>001069017465</t>
  </si>
  <si>
    <t>BU 980140</t>
  </si>
  <si>
    <t>CH07947</t>
  </si>
  <si>
    <t>26</t>
  </si>
  <si>
    <t>0943552839</t>
  </si>
  <si>
    <t>Hộ bà Nguyễn Thị Khuyên</t>
  </si>
  <si>
    <t>001140001398</t>
  </si>
  <si>
    <t>27/8/2022</t>
  </si>
  <si>
    <t>BU 939305</t>
  </si>
  <si>
    <t>CH07116</t>
  </si>
  <si>
    <t>27</t>
  </si>
  <si>
    <t>0973320097</t>
  </si>
  <si>
    <t>Hộ ông Nguyễn Hữu Tươi</t>
  </si>
  <si>
    <t>001060015825</t>
  </si>
  <si>
    <t>10/5/2021</t>
  </si>
  <si>
    <t>BU 878995</t>
  </si>
  <si>
    <t>CH06810</t>
  </si>
  <si>
    <t>28</t>
  </si>
  <si>
    <t>988</t>
  </si>
  <si>
    <t>0363675159</t>
  </si>
  <si>
    <t>Hộ bà Nguyễn Thị Thoa</t>
  </si>
  <si>
    <t>001163020245</t>
  </si>
  <si>
    <t>29/4/2024</t>
  </si>
  <si>
    <t>BU 939501</t>
  </si>
  <si>
    <t>CH07312</t>
  </si>
  <si>
    <t>29</t>
  </si>
  <si>
    <t>0971488966</t>
  </si>
  <si>
    <t>Hộ ông Trần Văn Thực</t>
  </si>
  <si>
    <t>001078025569</t>
  </si>
  <si>
    <t>22/11/2021</t>
  </si>
  <si>
    <t>BU 980144</t>
  </si>
  <si>
    <t>CH07951</t>
  </si>
  <si>
    <t>31</t>
  </si>
  <si>
    <t>Hộ bà Nguyễn Thị Nhàn</t>
  </si>
  <si>
    <t>001135001435</t>
  </si>
  <si>
    <t>11/08/2016</t>
  </si>
  <si>
    <t>BU 939401</t>
  </si>
  <si>
    <t>CH07212</t>
  </si>
  <si>
    <t>33</t>
  </si>
  <si>
    <t>0986474469</t>
  </si>
  <si>
    <t>Hộ ông Trần Văn Cường</t>
  </si>
  <si>
    <t>001071022596</t>
  </si>
  <si>
    <t>BU 980136</t>
  </si>
  <si>
    <t>CH07943</t>
  </si>
  <si>
    <t>34</t>
  </si>
  <si>
    <t>0978369026</t>
  </si>
  <si>
    <t>Hộ ông Nguyễn Hữu Chuông</t>
  </si>
  <si>
    <t>BU 878925</t>
  </si>
  <si>
    <t>CH06740</t>
  </si>
  <si>
    <t>35</t>
  </si>
  <si>
    <t>993</t>
  </si>
  <si>
    <t>UQ vợ Nguyễn Thị Toàn</t>
  </si>
  <si>
    <t>0966587656</t>
  </si>
  <si>
    <t>Hộ ông Nguyễn Xuân Long</t>
  </si>
  <si>
    <t>001064010856</t>
  </si>
  <si>
    <t>13/08/2024</t>
  </si>
  <si>
    <t>BU 939763</t>
  </si>
  <si>
    <t>CH07574</t>
  </si>
  <si>
    <t>36</t>
  </si>
  <si>
    <t>994</t>
  </si>
  <si>
    <t>Hộ ông Nguyễn Hữu Cường</t>
  </si>
  <si>
    <t>001056006597</t>
  </si>
  <si>
    <t>BU 878918</t>
  </si>
  <si>
    <t>CH06733</t>
  </si>
  <si>
    <t>37</t>
  </si>
  <si>
    <t>995</t>
  </si>
  <si>
    <t>0334537433</t>
  </si>
  <si>
    <t>Hộ ông Đỗ Văn Giang</t>
  </si>
  <si>
    <t>001085008862</t>
  </si>
  <si>
    <t>04/11/2024</t>
  </si>
  <si>
    <t>BU 878599</t>
  </si>
  <si>
    <t>CH06416</t>
  </si>
  <si>
    <t>39</t>
  </si>
  <si>
    <t>Hộ ông Nguyễn Đình Long (Hà)</t>
  </si>
  <si>
    <t>001066017625</t>
  </si>
  <si>
    <t>BU 878743</t>
  </si>
  <si>
    <t>CH06559</t>
  </si>
  <si>
    <t>40</t>
  </si>
  <si>
    <t>1004</t>
  </si>
  <si>
    <t>0355415327</t>
  </si>
  <si>
    <t>Hộ ông Nguyễn Đình Tuấn (Hoa)</t>
  </si>
  <si>
    <t>001068024029</t>
  </si>
  <si>
    <t>26/8/2023</t>
  </si>
  <si>
    <t>BU 878810</t>
  </si>
  <si>
    <t>CH06626</t>
  </si>
  <si>
    <t>41</t>
  </si>
  <si>
    <t>0386470870</t>
  </si>
  <si>
    <t>Hộ ông Nguyễn Hữu Khánh</t>
  </si>
  <si>
    <t>001065024003</t>
  </si>
  <si>
    <t>BU 878947</t>
  </si>
  <si>
    <t>CH06762</t>
  </si>
  <si>
    <t>42</t>
  </si>
  <si>
    <t>UQ vợ Trần Thị Bền</t>
  </si>
  <si>
    <t>0336494098</t>
  </si>
  <si>
    <t>Hộ ông Tạ Đức Tùng</t>
  </si>
  <si>
    <t>001074010691</t>
  </si>
  <si>
    <t>BU 980040</t>
  </si>
  <si>
    <t>CH07847</t>
  </si>
  <si>
    <t>43</t>
  </si>
  <si>
    <t>0916495998</t>
  </si>
  <si>
    <t>Hộ ông Tạ Đức Tiến</t>
  </si>
  <si>
    <t>001071024845</t>
  </si>
  <si>
    <t>BU 980044</t>
  </si>
  <si>
    <t>CH07851</t>
  </si>
  <si>
    <t>44</t>
  </si>
  <si>
    <t>0982884015</t>
  </si>
  <si>
    <t>Hộ bà Tạ Thị Oanh</t>
  </si>
  <si>
    <t>001169036839</t>
  </si>
  <si>
    <t>BU 980075</t>
  </si>
  <si>
    <t>CH07882</t>
  </si>
  <si>
    <t>45</t>
  </si>
  <si>
    <t>0964038377</t>
  </si>
  <si>
    <t>Hộ bà Nguyễn Thị Vui</t>
  </si>
  <si>
    <t>001148004751</t>
  </si>
  <si>
    <t>01/11/2022</t>
  </si>
  <si>
    <t>BU 939547</t>
  </si>
  <si>
    <t>CH07358</t>
  </si>
  <si>
    <t>46</t>
  </si>
  <si>
    <t>Hộ bà Chu Thị Lan Anh</t>
  </si>
  <si>
    <t>001170009134</t>
  </si>
  <si>
    <t>BU 878644</t>
  </si>
  <si>
    <t>CH06461</t>
  </si>
  <si>
    <t>47</t>
  </si>
  <si>
    <t>0778285035</t>
  </si>
  <si>
    <t>48</t>
  </si>
  <si>
    <t>UQ vợ Lê Thị Nga</t>
  </si>
  <si>
    <t>0373366392'</t>
  </si>
  <si>
    <t>Hộ bà Nguyễn Thị Thu</t>
  </si>
  <si>
    <t>001162042431</t>
  </si>
  <si>
    <t>BU 939506</t>
  </si>
  <si>
    <t>CH07317</t>
  </si>
  <si>
    <t>49</t>
  </si>
  <si>
    <t>1006</t>
  </si>
  <si>
    <t>0976368795</t>
  </si>
  <si>
    <t>Ông Nguyễn Hữu Du</t>
  </si>
  <si>
    <t>001062018018</t>
  </si>
  <si>
    <t>BU 939918</t>
  </si>
  <si>
    <t>CH07727</t>
  </si>
  <si>
    <t>50</t>
  </si>
  <si>
    <t>Hộ bà Phạm Thị Nguyệt</t>
  </si>
  <si>
    <t>001170015754</t>
  </si>
  <si>
    <t xml:space="preserve"> BU 939894</t>
  </si>
  <si>
    <t>CH07703</t>
  </si>
  <si>
    <t>51</t>
  </si>
  <si>
    <t>0398595887</t>
  </si>
  <si>
    <t>Hộ ông Nguyễn Mạnh Kiên</t>
  </si>
  <si>
    <t>001069014241</t>
  </si>
  <si>
    <t>28/5/2018</t>
  </si>
  <si>
    <t>BU 939061</t>
  </si>
  <si>
    <t>CH06876</t>
  </si>
  <si>
    <t>52</t>
  </si>
  <si>
    <t>1009</t>
  </si>
  <si>
    <t>0364831975</t>
  </si>
  <si>
    <t>Hộ ông Nguyễn Đình Phương</t>
  </si>
  <si>
    <t>001069012516</t>
  </si>
  <si>
    <t>30/4/2021</t>
  </si>
  <si>
    <t>BU 878751</t>
  </si>
  <si>
    <t>CH06567</t>
  </si>
  <si>
    <t>54</t>
  </si>
  <si>
    <t>0333053223</t>
  </si>
  <si>
    <t>55</t>
  </si>
  <si>
    <t>UQ vợ Nguyễn Thị Lan</t>
  </si>
  <si>
    <t>0989534280</t>
  </si>
  <si>
    <t>Hộ bà Nguyễn Thị Thiền</t>
  </si>
  <si>
    <t>001160038417</t>
  </si>
  <si>
    <t>BU 939492</t>
  </si>
  <si>
    <t>CH07303</t>
  </si>
  <si>
    <t>56</t>
  </si>
  <si>
    <t>1016</t>
  </si>
  <si>
    <t/>
  </si>
  <si>
    <t>Hộ ông Nguyễn Đình Biên</t>
  </si>
  <si>
    <t>001067011154</t>
  </si>
  <si>
    <t>25/4/2021</t>
  </si>
  <si>
    <t>BU 878697</t>
  </si>
  <si>
    <t>CH06513</t>
  </si>
  <si>
    <t>57</t>
  </si>
  <si>
    <t>Hộ ông Nguyễn Mạnh Tường</t>
  </si>
  <si>
    <t>Đồng Dộc Chùa</t>
  </si>
  <si>
    <t>001062020768</t>
  </si>
  <si>
    <t>BU 939073</t>
  </si>
  <si>
    <t>CH06888</t>
  </si>
  <si>
    <t>58</t>
  </si>
  <si>
    <t>1014</t>
  </si>
  <si>
    <t>0363139361</t>
  </si>
  <si>
    <t>Hộ bà Chu Thị Hiển</t>
  </si>
  <si>
    <t>001169006976</t>
  </si>
  <si>
    <t>BU 878639</t>
  </si>
  <si>
    <t>CH06456</t>
  </si>
  <si>
    <t>59</t>
  </si>
  <si>
    <t>1013</t>
  </si>
  <si>
    <t>Hộ bà Nguyễn Thị Thủy</t>
  </si>
  <si>
    <t>001166036725</t>
  </si>
  <si>
    <t>BU 939496</t>
  </si>
  <si>
    <t>CH07307</t>
  </si>
  <si>
    <t>60</t>
  </si>
  <si>
    <t>1012</t>
  </si>
  <si>
    <t>0352545297</t>
  </si>
  <si>
    <t>Hộ bà Nguyễn Thị Tỉnh (Mai)</t>
  </si>
  <si>
    <t>001154025766</t>
  </si>
  <si>
    <t>BU 939536</t>
  </si>
  <si>
    <t>CH07347</t>
  </si>
  <si>
    <t>61</t>
  </si>
  <si>
    <t>1011</t>
  </si>
  <si>
    <t>0347714064</t>
  </si>
  <si>
    <t>Hộ ông Nguyễn Mạnh Chất</t>
  </si>
  <si>
    <t>001059019999</t>
  </si>
  <si>
    <t>BU 939048</t>
  </si>
  <si>
    <t>CH06863</t>
  </si>
  <si>
    <t>62</t>
  </si>
  <si>
    <t>0937104601</t>
  </si>
  <si>
    <t>Nguyễn Hữu Phương</t>
  </si>
  <si>
    <t>001079026115</t>
  </si>
  <si>
    <t>BU 878971</t>
  </si>
  <si>
    <t>CH06786</t>
  </si>
  <si>
    <t>63</t>
  </si>
  <si>
    <t>0979765886</t>
  </si>
  <si>
    <t>Nguyễn Hữu Tuấn</t>
  </si>
  <si>
    <t>001067003104</t>
  </si>
  <si>
    <t>Hộ ông Nguyễn Văn Đức</t>
  </si>
  <si>
    <t>001050020072</t>
  </si>
  <si>
    <t>23/7/2021</t>
  </si>
  <si>
    <t>BU 939590</t>
  </si>
  <si>
    <t>CH07401</t>
  </si>
  <si>
    <t>65</t>
  </si>
  <si>
    <t>0389515764</t>
  </si>
  <si>
    <t>Hộ ông Nguyễn Đình Căn</t>
  </si>
  <si>
    <t>001058039738</t>
  </si>
  <si>
    <t>19/01/2022</t>
  </si>
  <si>
    <t>BU 878703</t>
  </si>
  <si>
    <t>CH06519</t>
  </si>
  <si>
    <t>66</t>
  </si>
  <si>
    <t>0339313975</t>
  </si>
  <si>
    <t>Hộ ông Nguyễn Đình Cường (Hoa)</t>
  </si>
  <si>
    <t>001068009420</t>
  </si>
  <si>
    <t>09/5/2021</t>
  </si>
  <si>
    <t>BU 878708</t>
  </si>
  <si>
    <t>CH06524</t>
  </si>
  <si>
    <t>67</t>
  </si>
  <si>
    <t>Lăng Ông Sư</t>
  </si>
  <si>
    <t>BU 878749</t>
  </si>
  <si>
    <t>CH06565</t>
  </si>
  <si>
    <t>68</t>
  </si>
  <si>
    <t>715</t>
  </si>
  <si>
    <t>70</t>
  </si>
  <si>
    <t>UQ con Nguyễn Đình Sơn</t>
  </si>
  <si>
    <t>0359744868</t>
  </si>
  <si>
    <t>Hộ bà Nguyễn Thị Cúc</t>
  </si>
  <si>
    <t>001164032548</t>
  </si>
  <si>
    <t>02/01/2025</t>
  </si>
  <si>
    <t>BU 939235</t>
  </si>
  <si>
    <t>CH07046</t>
  </si>
  <si>
    <t>72</t>
  </si>
  <si>
    <t>0375562058</t>
  </si>
  <si>
    <t>Hộ ông Nguyễn Hữu Phóng</t>
  </si>
  <si>
    <t>Cánh Dộc Giữu</t>
  </si>
  <si>
    <t>001076034470</t>
  </si>
  <si>
    <t>22/04/2021</t>
  </si>
  <si>
    <t>BU 878990</t>
  </si>
  <si>
    <t>CH06805</t>
  </si>
  <si>
    <t>5</t>
  </si>
  <si>
    <t>1</t>
  </si>
  <si>
    <t>1041</t>
  </si>
  <si>
    <t>0367347468</t>
  </si>
  <si>
    <t>Hộ ông Nguyễn Hữu Liệu</t>
  </si>
  <si>
    <t>BU 878963</t>
  </si>
  <si>
    <t>CH06778</t>
  </si>
  <si>
    <t>2</t>
  </si>
  <si>
    <t>1042</t>
  </si>
  <si>
    <t>0964709974</t>
  </si>
  <si>
    <t>Hộ ông Nguyễn Đình Bản</t>
  </si>
  <si>
    <t>001063042784</t>
  </si>
  <si>
    <t>10/07/2021</t>
  </si>
  <si>
    <t>BU 878689</t>
  </si>
  <si>
    <t>CH06505</t>
  </si>
  <si>
    <t>1043</t>
  </si>
  <si>
    <t>0333546597</t>
  </si>
  <si>
    <t>Hộ ông Nguyễn Như Lương</t>
  </si>
  <si>
    <t>001072016825</t>
  </si>
  <si>
    <t>BU 939124</t>
  </si>
  <si>
    <t>CH06935</t>
  </si>
  <si>
    <t>1044</t>
  </si>
  <si>
    <t>Hộ bà Nguyễn Thị Cảnh</t>
  </si>
  <si>
    <t>001148004338</t>
  </si>
  <si>
    <t>19/04/2021</t>
  </si>
  <si>
    <t>BU 939207</t>
  </si>
  <si>
    <t>CH07018</t>
  </si>
  <si>
    <t>1045</t>
  </si>
  <si>
    <t>Hộ ông Nguyễn Bá Vi</t>
  </si>
  <si>
    <t>001056006598</t>
  </si>
  <si>
    <t>06/04/2021</t>
  </si>
  <si>
    <t>BU 878865</t>
  </si>
  <si>
    <t>CH06681</t>
  </si>
  <si>
    <t>8</t>
  </si>
  <si>
    <t>1046</t>
  </si>
  <si>
    <t>0989553656</t>
  </si>
  <si>
    <t>Hộ ông Nguyễn Như Tuấn</t>
  </si>
  <si>
    <t>001070049554</t>
  </si>
  <si>
    <t>BU 939146</t>
  </si>
  <si>
    <t>CH06957</t>
  </si>
  <si>
    <t>1047</t>
  </si>
  <si>
    <t>0943934477</t>
  </si>
  <si>
    <t>Hộ ông Nguyễn Đình Toàn</t>
  </si>
  <si>
    <t>001071024205</t>
  </si>
  <si>
    <t>24/06/2021</t>
  </si>
  <si>
    <t>BU 878794</t>
  </si>
  <si>
    <t>CH06610</t>
  </si>
  <si>
    <t>1057</t>
  </si>
  <si>
    <t>0984923071</t>
  </si>
  <si>
    <t>Hộ bà Nguyễn Thị Hà (Hoan)</t>
  </si>
  <si>
    <t>001173004426</t>
  </si>
  <si>
    <t>BU 939269</t>
  </si>
  <si>
    <t>CH07080</t>
  </si>
  <si>
    <t>1056</t>
  </si>
  <si>
    <t>Hộ ông Nguyễn Huy Toàn</t>
  </si>
  <si>
    <t>001058036923</t>
  </si>
  <si>
    <t>05/05/2021</t>
  </si>
  <si>
    <t>BU 939037</t>
  </si>
  <si>
    <t>CH06852</t>
  </si>
  <si>
    <t>1055</t>
  </si>
  <si>
    <t>0392673501</t>
  </si>
  <si>
    <t>13</t>
  </si>
  <si>
    <t>1054</t>
  </si>
  <si>
    <t>mất GCN</t>
  </si>
  <si>
    <t>Sổ đỏ bị mất</t>
  </si>
  <si>
    <t>0342769277</t>
  </si>
  <si>
    <t>Hộ ông Nguyễn Xuân Toán (Tiếp)</t>
  </si>
  <si>
    <t>001066011306</t>
  </si>
  <si>
    <t>27/04/2023</t>
  </si>
  <si>
    <t>BU 939841</t>
  </si>
  <si>
    <t>CH07651</t>
  </si>
  <si>
    <t>1053</t>
  </si>
  <si>
    <t>0373084849</t>
  </si>
  <si>
    <t>Hộ bà Nguyễn Thị Ương</t>
  </si>
  <si>
    <t>001161022770</t>
  </si>
  <si>
    <t>BU 939167</t>
  </si>
  <si>
    <t>CH06978</t>
  </si>
  <si>
    <t>1052</t>
  </si>
  <si>
    <t>Hộ bà Nguyễn Thị Chúc</t>
  </si>
  <si>
    <t>001163000914</t>
  </si>
  <si>
    <t>BU 939232</t>
  </si>
  <si>
    <t>CH07043</t>
  </si>
  <si>
    <t>1051</t>
  </si>
  <si>
    <t>0976409773</t>
  </si>
  <si>
    <t>Hộ bà Nguyễn Thị Hường</t>
  </si>
  <si>
    <t>001144004258</t>
  </si>
  <si>
    <t>31/08/2021</t>
  </si>
  <si>
    <t>BU 939292</t>
  </si>
  <si>
    <t>CH07103</t>
  </si>
  <si>
    <t>17</t>
  </si>
  <si>
    <t>1050</t>
  </si>
  <si>
    <t>0394109066</t>
  </si>
  <si>
    <t>Bà Phạm Thị Dung</t>
  </si>
  <si>
    <t>001166005055</t>
  </si>
  <si>
    <t>20/8/2022</t>
  </si>
  <si>
    <t>DO 649537</t>
  </si>
  <si>
    <t>24/7/2024</t>
  </si>
  <si>
    <t>1049</t>
  </si>
  <si>
    <t>Ông Phạm Xuân Hòa</t>
  </si>
  <si>
    <t>49/23/8 Bùi Quang Là, 
phường 12, quận Gò Vấp, TP Hồ Chí Minh</t>
  </si>
  <si>
    <t>001069018913</t>
  </si>
  <si>
    <t>Bà Phạm Thị Thu Hà</t>
  </si>
  <si>
    <t>001173045240</t>
  </si>
  <si>
    <t>Hộ bà Nguyễn Thị Phú</t>
  </si>
  <si>
    <t>001154025675</t>
  </si>
  <si>
    <t>22/12/2021</t>
  </si>
  <si>
    <t>BU 939430</t>
  </si>
  <si>
    <t>CH07241</t>
  </si>
  <si>
    <t>1048</t>
  </si>
  <si>
    <t>UQ em Nguyễn Như Lương</t>
  </si>
  <si>
    <t>Hộ ông Phạm Xuân Đức</t>
  </si>
  <si>
    <t>001068021850</t>
  </si>
  <si>
    <t>06/3/2023</t>
  </si>
  <si>
    <t>BU 939925</t>
  </si>
  <si>
    <t>CH07733</t>
  </si>
  <si>
    <t>1058</t>
  </si>
  <si>
    <t>0354116738</t>
  </si>
  <si>
    <t>BU 878910</t>
  </si>
  <si>
    <t>CH06725</t>
  </si>
  <si>
    <t>1060</t>
  </si>
  <si>
    <t>UQ con Nguyễn Thị Hồng Ngọc</t>
  </si>
  <si>
    <t>0974380209</t>
  </si>
  <si>
    <t>001075016941</t>
  </si>
  <si>
    <t>BU 878905</t>
  </si>
  <si>
    <t>CH06720</t>
  </si>
  <si>
    <t>1061</t>
  </si>
  <si>
    <t>UQ vợ Nguyễn Thị Phương</t>
  </si>
  <si>
    <t>0966022989</t>
  </si>
  <si>
    <t>Hộ ông Nguyễn Văn Kiên (Bình)</t>
  </si>
  <si>
    <t>001072046049</t>
  </si>
  <si>
    <t>BU 939646</t>
  </si>
  <si>
    <t>CH07457</t>
  </si>
  <si>
    <t>1062</t>
  </si>
  <si>
    <t>UQ vợ Chu Thị Bình</t>
  </si>
  <si>
    <t>0916930023</t>
  </si>
  <si>
    <t>1063</t>
  </si>
  <si>
    <t>0906262856</t>
  </si>
  <si>
    <t>Hộ bà Nguyễn Thị Dụng</t>
  </si>
  <si>
    <t>001161027898</t>
  </si>
  <si>
    <t>BU 939254</t>
  </si>
  <si>
    <t>CH07065</t>
  </si>
  <si>
    <t>1069</t>
  </si>
  <si>
    <t>0374265458</t>
  </si>
  <si>
    <t>Hộ ông Tạ Đức Việt</t>
  </si>
  <si>
    <t>001058027502</t>
  </si>
  <si>
    <t>24/07/2021</t>
  </si>
  <si>
    <t>BU 980059</t>
  </si>
  <si>
    <t>CH07866</t>
  </si>
  <si>
    <t>30</t>
  </si>
  <si>
    <t>1068</t>
  </si>
  <si>
    <t>0393851707</t>
  </si>
  <si>
    <t>32</t>
  </si>
  <si>
    <t>1066</t>
  </si>
  <si>
    <t>UQ vợ Đỗ Thị Anh Điều</t>
  </si>
  <si>
    <t>0912462190</t>
  </si>
  <si>
    <t>001046008281</t>
  </si>
  <si>
    <t>BU 939705</t>
  </si>
  <si>
    <t>CH07517</t>
  </si>
  <si>
    <t>1065</t>
  </si>
  <si>
    <t>UQ vợ Chu Thị Lơ</t>
  </si>
  <si>
    <t>Hộ ông Nguyễn Đình Lương và Nguyễn Đình Lượng</t>
  </si>
  <si>
    <t>Bãi Lương Tre</t>
  </si>
  <si>
    <t>001072039703</t>
  </si>
  <si>
    <t>BU 878730</t>
  </si>
  <si>
    <t>CH06546</t>
  </si>
  <si>
    <t>874</t>
  </si>
  <si>
    <t>0915868292</t>
  </si>
  <si>
    <t>Hộ ông Nguyễn Đình Dung</t>
  </si>
  <si>
    <t>001073018893</t>
  </si>
  <si>
    <t>BU 878716</t>
  </si>
  <si>
    <t>CH06532</t>
  </si>
  <si>
    <t>1064</t>
  </si>
  <si>
    <t>0395889635</t>
  </si>
  <si>
    <t>Hộ bà Nguyễn Thị Cần</t>
  </si>
  <si>
    <t>001151017505</t>
  </si>
  <si>
    <t>BU 939216</t>
  </si>
  <si>
    <t>CH07027</t>
  </si>
  <si>
    <t>1070</t>
  </si>
  <si>
    <t>0378389730</t>
  </si>
  <si>
    <t>Hộ ông Phạm Xuân Quang</t>
  </si>
  <si>
    <t>001072044542</t>
  </si>
  <si>
    <t>BU 939938</t>
  </si>
  <si>
    <t>CH07746</t>
  </si>
  <si>
    <t>1071</t>
  </si>
  <si>
    <t>0392078275</t>
  </si>
  <si>
    <t>BU 939551</t>
  </si>
  <si>
    <t>CH07362</t>
  </si>
  <si>
    <t>1073</t>
  </si>
  <si>
    <t>UQ con Nguyễn Văn Kiên</t>
  </si>
  <si>
    <t>Hộ ông Nguyễn Văn Kiên (Hường)</t>
  </si>
  <si>
    <t>001072005396</t>
  </si>
  <si>
    <t>BU 939652</t>
  </si>
  <si>
    <t>CH07463</t>
  </si>
  <si>
    <t>09811990587</t>
  </si>
  <si>
    <t>Hộ bà Phạm Thị Chè</t>
  </si>
  <si>
    <t>001150018643</t>
  </si>
  <si>
    <t>BU 939858</t>
  </si>
  <si>
    <t>CH07668</t>
  </si>
  <si>
    <t>Hộ bà Nguyễn Thị Thanh (Hùng)</t>
  </si>
  <si>
    <t>001181011164</t>
  </si>
  <si>
    <t>BU 939464</t>
  </si>
  <si>
    <t>CH07275</t>
  </si>
  <si>
    <t>3</t>
  </si>
  <si>
    <t>0973726216</t>
  </si>
  <si>
    <t>Hộ ông Nguyễn Mạnh Toán (Tươi)</t>
  </si>
  <si>
    <t>001059021743</t>
  </si>
  <si>
    <t>BU 939079</t>
  </si>
  <si>
    <t>CH06894</t>
  </si>
  <si>
    <t>Hộ ông Tạ Đức Dinh</t>
  </si>
  <si>
    <t>001058035979</t>
  </si>
  <si>
    <t>04/12/2021</t>
  </si>
  <si>
    <t>BU 939972</t>
  </si>
  <si>
    <t>CH07780</t>
  </si>
  <si>
    <t>1382</t>
  </si>
  <si>
    <t>0902271008</t>
  </si>
  <si>
    <t>Hộ bà Nguyễn Thị Lịch</t>
  </si>
  <si>
    <t>Cánh Dộc Giữa</t>
  </si>
  <si>
    <t>001168016301</t>
  </si>
  <si>
    <t>BU 939342</t>
  </si>
  <si>
    <t>CH07153</t>
  </si>
  <si>
    <t>0373206138</t>
  </si>
  <si>
    <t>Hộ ông Nguyễn Đình Vân</t>
  </si>
  <si>
    <t>001065002846</t>
  </si>
  <si>
    <t>BU 878828</t>
  </si>
  <si>
    <t>CH06644</t>
  </si>
  <si>
    <t>38</t>
  </si>
  <si>
    <t>0354524628</t>
  </si>
  <si>
    <t>BU 939982</t>
  </si>
  <si>
    <t>CH07790</t>
  </si>
  <si>
    <t>UQ mẹ Phạm Thị Chè</t>
  </si>
  <si>
    <t>Hộ ông Nguyễn Đình Thu (Lan)</t>
  </si>
  <si>
    <t>001069003780</t>
  </si>
  <si>
    <t>BU 878777</t>
  </si>
  <si>
    <t>CH06593</t>
  </si>
  <si>
    <t>0866949258</t>
  </si>
  <si>
    <t>Hộ bà Nguyễn Thị Phượng (Bình)</t>
  </si>
  <si>
    <t>001175008582</t>
  </si>
  <si>
    <t>BU 939426</t>
  </si>
  <si>
    <t>CH07237</t>
  </si>
  <si>
    <t>0358959618</t>
  </si>
  <si>
    <t>Hộ bà Nguyễn Minh Xuyến</t>
  </si>
  <si>
    <t>001169017808</t>
  </si>
  <si>
    <t>BU 939094</t>
  </si>
  <si>
    <t>CH06909</t>
  </si>
  <si>
    <t>95</t>
  </si>
  <si>
    <t>0972535986</t>
  </si>
  <si>
    <t>Hộ ông Tạ Đức Chí</t>
  </si>
  <si>
    <t>001056013196</t>
  </si>
  <si>
    <t>BU 939965</t>
  </si>
  <si>
    <t>CH07773</t>
  </si>
  <si>
    <t>53</t>
  </si>
  <si>
    <t>96</t>
  </si>
  <si>
    <t>0986143651</t>
  </si>
  <si>
    <t>Hộ ông Nguyễn Văn Hoà</t>
  </si>
  <si>
    <t>001087021026</t>
  </si>
  <si>
    <t>BU 939635</t>
  </si>
  <si>
    <t>CH07446</t>
  </si>
  <si>
    <t>112</t>
  </si>
  <si>
    <t>0987030606</t>
  </si>
  <si>
    <t>Hộ bà Nguyễn Thị Tám</t>
  </si>
  <si>
    <t>001171039035</t>
  </si>
  <si>
    <t>BU 939446</t>
  </si>
  <si>
    <t>CH07257</t>
  </si>
  <si>
    <t>1386</t>
  </si>
  <si>
    <t>Hộ bà Nguyễn Thị Thêu</t>
  </si>
  <si>
    <t>001164039763</t>
  </si>
  <si>
    <t>17/06/2024</t>
  </si>
  <si>
    <t>BU 939487</t>
  </si>
  <si>
    <t>CH07298</t>
  </si>
  <si>
    <t>1385</t>
  </si>
  <si>
    <t>0393905738</t>
  </si>
  <si>
    <t>Hộ bà Nguyễn Thị Mau</t>
  </si>
  <si>
    <t>001173042314</t>
  </si>
  <si>
    <t>BU 939355</t>
  </si>
  <si>
    <t>CH07166</t>
  </si>
  <si>
    <t>1384</t>
  </si>
  <si>
    <t>001067038882</t>
  </si>
  <si>
    <t>24/6/2022</t>
  </si>
  <si>
    <t>BU 939717</t>
  </si>
  <si>
    <t>CH07529</t>
  </si>
  <si>
    <t>1383</t>
  </si>
  <si>
    <t>UQ Con dâu Phạm Thị Linh</t>
  </si>
  <si>
    <t>0762285297</t>
  </si>
  <si>
    <t>Hộ ông Nguyễn Văn Thịnh</t>
  </si>
  <si>
    <t>001070018730</t>
  </si>
  <si>
    <t>BU 939725</t>
  </si>
  <si>
    <t>CH07537</t>
  </si>
  <si>
    <t>160</t>
  </si>
  <si>
    <t>0943124578</t>
  </si>
  <si>
    <t>161</t>
  </si>
  <si>
    <t>0368532699</t>
  </si>
  <si>
    <t>001157038867</t>
  </si>
  <si>
    <t>BU 878625</t>
  </si>
  <si>
    <t>CH06442</t>
  </si>
  <si>
    <t>155</t>
  </si>
  <si>
    <t>Ô Kha chết vợ Nguyễn Thị Dễ</t>
  </si>
  <si>
    <t>Chưa có bb họp</t>
  </si>
  <si>
    <t>Hộ ông Nguyễn Văn Lược (đã chết)
 đại diện Nguyễn Mạnh Hùng</t>
  </si>
  <si>
    <t>001056020233</t>
  </si>
  <si>
    <t>09/09/2022</t>
  </si>
  <si>
    <t>BU 939658</t>
  </si>
  <si>
    <t>CH07469</t>
  </si>
  <si>
    <t>184</t>
  </si>
  <si>
    <t>Ô Lược chết đại diện Nguyễn Mạnh Hùng</t>
  </si>
  <si>
    <t>0382974256</t>
  </si>
  <si>
    <t>Có BB họp GĐ</t>
  </si>
  <si>
    <t>Hộ ông Nguyễn Mạnh Hổ</t>
  </si>
  <si>
    <t>001054004566</t>
  </si>
  <si>
    <t>BU 939057</t>
  </si>
  <si>
    <t>CH06872</t>
  </si>
  <si>
    <t>1387</t>
  </si>
  <si>
    <t>UQ vợ Nguyễn Thị Thư</t>
  </si>
  <si>
    <t>0326175755</t>
  </si>
  <si>
    <t>Hộ Nguyễn Mạnh Long</t>
  </si>
  <si>
    <t>001060015013</t>
  </si>
  <si>
    <t>BU 939068</t>
  </si>
  <si>
    <t>CH06883</t>
  </si>
  <si>
    <t>64</t>
  </si>
  <si>
    <t>1388</t>
  </si>
  <si>
    <t>0912448058</t>
  </si>
  <si>
    <t>Hộ bà Trần Thị Cẩn</t>
  </si>
  <si>
    <t>001150020361</t>
  </si>
  <si>
    <t>BU 980110</t>
  </si>
  <si>
    <t>CH07917</t>
  </si>
  <si>
    <t>1389</t>
  </si>
  <si>
    <t>0983584281</t>
  </si>
  <si>
    <t>Hộ ông Nguyễn Thị Yến (Cường)</t>
  </si>
  <si>
    <t>Đồng Ba Hàng</t>
  </si>
  <si>
    <t>001173016889</t>
  </si>
  <si>
    <t>BU 939566</t>
  </si>
  <si>
    <t>CH07377</t>
  </si>
  <si>
    <t>1458</t>
  </si>
  <si>
    <t>0763022925</t>
  </si>
  <si>
    <t>Hộ ông Nguyễn Duy Khương</t>
  </si>
  <si>
    <t>001076058745</t>
  </si>
  <si>
    <t>BU 878893</t>
  </si>
  <si>
    <t>CH06708</t>
  </si>
  <si>
    <t>1454</t>
  </si>
  <si>
    <t>Hộ bà Nguyễn Thị Ngại</t>
  </si>
  <si>
    <t>001145006680</t>
  </si>
  <si>
    <t>BU 980518</t>
  </si>
  <si>
    <t>CH07191</t>
  </si>
  <si>
    <t>1457</t>
  </si>
  <si>
    <t>Hộ ông Nguyễn Văn Thực</t>
  </si>
  <si>
    <t>001073003963</t>
  </si>
  <si>
    <t>BU 980517</t>
  </si>
  <si>
    <t>CH07539</t>
  </si>
  <si>
    <t>0989569480</t>
  </si>
  <si>
    <t>Hộ ông Nguyễn Duy Hưng</t>
  </si>
  <si>
    <t>001071019206</t>
  </si>
  <si>
    <t>30/10/2018</t>
  </si>
  <si>
    <t>BU 980519</t>
  </si>
  <si>
    <t>CH06704</t>
  </si>
  <si>
    <t>1455</t>
  </si>
  <si>
    <t>0357790475</t>
  </si>
  <si>
    <t>Hộ bà Nguyễn Thị Toàn</t>
  </si>
  <si>
    <t>001146002357</t>
  </si>
  <si>
    <t>BU 939530</t>
  </si>
  <si>
    <t>CH07341</t>
  </si>
  <si>
    <t>1459</t>
  </si>
  <si>
    <t>Hộ ông Tạ Đức Tám</t>
  </si>
  <si>
    <t>001074019641</t>
  </si>
  <si>
    <t>BU 980022</t>
  </si>
  <si>
    <t>CH07829</t>
  </si>
  <si>
    <t>1524</t>
  </si>
  <si>
    <t>UQ con Tạ Đức Mạnh</t>
  </si>
  <si>
    <t>0367376265</t>
  </si>
  <si>
    <t>001162004045</t>
  </si>
  <si>
    <t>19/09/2021</t>
  </si>
  <si>
    <t>BU 878785</t>
  </si>
  <si>
    <t>CH06601</t>
  </si>
  <si>
    <t>1525</t>
  </si>
  <si>
    <t>Ô Thuật đã chết đại diện vợ Tạ Thị Liên</t>
  </si>
  <si>
    <t>BU 939449</t>
  </si>
  <si>
    <t>CH07260</t>
  </si>
  <si>
    <t>1526</t>
  </si>
  <si>
    <t>UQ Nguyễn Thị Hạnh</t>
  </si>
  <si>
    <t>0708441003</t>
  </si>
  <si>
    <t>Hộ bà Nguyễn Thị Hạnh</t>
  </si>
  <si>
    <t>001158025322</t>
  </si>
  <si>
    <t>BU 939279</t>
  </si>
  <si>
    <t>CH07090</t>
  </si>
  <si>
    <t>1527</t>
  </si>
  <si>
    <t>0973536917</t>
  </si>
  <si>
    <t>Hộ bà Phạm Thị Phương (Khiêm)</t>
  </si>
  <si>
    <t>001153019401</t>
  </si>
  <si>
    <t>BU 939899</t>
  </si>
  <si>
    <t>CH07708</t>
  </si>
  <si>
    <t>1528</t>
  </si>
  <si>
    <t>0352324667</t>
  </si>
  <si>
    <t>Hộ ông Nguyễn Văn Sang (Hoa)</t>
  </si>
  <si>
    <t>001081018633</t>
  </si>
  <si>
    <t>BU 939704</t>
  </si>
  <si>
    <t>CH07516</t>
  </si>
  <si>
    <t>1545</t>
  </si>
  <si>
    <t>0979591981</t>
  </si>
  <si>
    <t>1544</t>
  </si>
  <si>
    <t>UQ anh Nguyễn Văn Sang</t>
  </si>
  <si>
    <t>Hộ ông Nguyễn Văn Sâm</t>
  </si>
  <si>
    <t>001077008023</t>
  </si>
  <si>
    <t>21/06/2021</t>
  </si>
  <si>
    <t>BU 939693</t>
  </si>
  <si>
    <t>CH07505</t>
  </si>
  <si>
    <t>1542</t>
  </si>
  <si>
    <t>0397801181</t>
  </si>
  <si>
    <t>Hộ ông Nguyễn Văn Long (Hiên)</t>
  </si>
  <si>
    <t>001087048999</t>
  </si>
  <si>
    <t>BU 939668</t>
  </si>
  <si>
    <t>CH07479</t>
  </si>
  <si>
    <t>1543</t>
  </si>
  <si>
    <t>0988471187</t>
  </si>
  <si>
    <t>1541</t>
  </si>
  <si>
    <t>0397507179</t>
  </si>
  <si>
    <t>Hộ ông Nguyễn Danh Lựu</t>
  </si>
  <si>
    <t>001047000932</t>
  </si>
  <si>
    <t>BU 878883</t>
  </si>
  <si>
    <t>CH06699</t>
  </si>
  <si>
    <t>1540</t>
  </si>
  <si>
    <t>0377374210</t>
  </si>
  <si>
    <t>Hộ bà Nguyễn Thị Tĩnh</t>
  </si>
  <si>
    <t>001146015027</t>
  </si>
  <si>
    <t>BU 939544</t>
  </si>
  <si>
    <t>CH07355</t>
  </si>
  <si>
    <t>1532</t>
  </si>
  <si>
    <t>UQ em Nguyễn Danh Lựu</t>
  </si>
  <si>
    <t>Hộ bà Nguyễn Thị Kiệm</t>
  </si>
  <si>
    <t>001158043218</t>
  </si>
  <si>
    <t>14/04/2023</t>
  </si>
  <si>
    <t>BU 980163</t>
  </si>
  <si>
    <t>CH07970</t>
  </si>
  <si>
    <t>1530</t>
  </si>
  <si>
    <t>0964154921</t>
  </si>
  <si>
    <t>001144011253</t>
  </si>
  <si>
    <t>BU 878569</t>
  </si>
  <si>
    <t>CH06386</t>
  </si>
  <si>
    <t>1546</t>
  </si>
  <si>
    <t>UQ con Lại Văn Trĩ</t>
  </si>
  <si>
    <t>Hộ bà Đỗ Thị Thưởng (đã chết) 
người đại diện Nguyễn Văn Thiều</t>
  </si>
  <si>
    <t>BU 878596</t>
  </si>
  <si>
    <t>CH06413</t>
  </si>
  <si>
    <t>1549</t>
  </si>
  <si>
    <t>chưa có BB họp GD</t>
  </si>
  <si>
    <t>Hỏi lại gia đình</t>
  </si>
  <si>
    <t>Hộ ông Nguyễn Hữu Nam</t>
  </si>
  <si>
    <t>001066017350</t>
  </si>
  <si>
    <t>BU 878982</t>
  </si>
  <si>
    <t>CH06797</t>
  </si>
  <si>
    <t>1550</t>
  </si>
  <si>
    <t>0382682098</t>
  </si>
  <si>
    <t>Hộ bà Nguyễn Thị Sàng</t>
  </si>
  <si>
    <t>001148014094</t>
  </si>
  <si>
    <t>BU 939441</t>
  </si>
  <si>
    <t>CH07252</t>
  </si>
  <si>
    <t>1551</t>
  </si>
  <si>
    <t>1552</t>
  </si>
  <si>
    <t>0986092971</t>
  </si>
  <si>
    <t>Hộ bà Nguyễn Thị Đựng</t>
  </si>
  <si>
    <t>001151018315</t>
  </si>
  <si>
    <t>BU 939200</t>
  </si>
  <si>
    <t>CH07011</t>
  </si>
  <si>
    <t>1553</t>
  </si>
  <si>
    <t>0981930251</t>
  </si>
  <si>
    <t>Hộ bà Nguyễn Thị Thảo</t>
  </si>
  <si>
    <t>001174044016</t>
  </si>
  <si>
    <t>10/05/2021</t>
  </si>
  <si>
    <t>BU 939459</t>
  </si>
  <si>
    <t>CH07270</t>
  </si>
  <si>
    <t>1619</t>
  </si>
  <si>
    <t>0976258217</t>
  </si>
  <si>
    <t>Hộ ông Nguyễn Hữu Hoà</t>
  </si>
  <si>
    <t>001072021217</t>
  </si>
  <si>
    <t>BU 878942</t>
  </si>
  <si>
    <t>CH06757</t>
  </si>
  <si>
    <t>1618</t>
  </si>
  <si>
    <t>0986621368</t>
  </si>
  <si>
    <t>Hộ ông Nguyễn Văn Tĩnh</t>
  </si>
  <si>
    <t>001066018012</t>
  </si>
  <si>
    <t>BU 939748</t>
  </si>
  <si>
    <t>CH07560</t>
  </si>
  <si>
    <t>1617</t>
  </si>
  <si>
    <t>0974724450</t>
  </si>
  <si>
    <t>Hộ bà Nguyễn Thị Tiếp</t>
  </si>
  <si>
    <t>001171009449</t>
  </si>
  <si>
    <t>12/09/2016</t>
  </si>
  <si>
    <t>BU 939529</t>
  </si>
  <si>
    <t>CH07340</t>
  </si>
  <si>
    <t>1556</t>
  </si>
  <si>
    <t>UQ chồng Nguyễn Đình Liên</t>
  </si>
  <si>
    <t>0358484978</t>
  </si>
  <si>
    <t>Hộ bà Nguyễn Thị Thanh (Thiệp)</t>
  </si>
  <si>
    <t>001176011463</t>
  </si>
  <si>
    <t>BU 939483</t>
  </si>
  <si>
    <t>CH07294</t>
  </si>
  <si>
    <t>1555</t>
  </si>
  <si>
    <t>UQ chị Nguyễn Thị Tiếp</t>
  </si>
  <si>
    <t>có giấy UQ</t>
  </si>
  <si>
    <t>Hộ ông Nguyễn Văn Tuấn</t>
  </si>
  <si>
    <t>001068020226</t>
  </si>
  <si>
    <t>BU 939744</t>
  </si>
  <si>
    <t>CH07556</t>
  </si>
  <si>
    <t>74</t>
  </si>
  <si>
    <t>1554</t>
  </si>
  <si>
    <t>UQ em Nguyễn Đình Liên</t>
  </si>
  <si>
    <t>0966555928</t>
  </si>
  <si>
    <t>75</t>
  </si>
  <si>
    <t>1621</t>
  </si>
  <si>
    <t>chưa đc cấp GCN</t>
  </si>
  <si>
    <t>0986497868</t>
  </si>
  <si>
    <t>đã ly hôn</t>
  </si>
  <si>
    <t>Hộ bà Nguyễn Thị Dư</t>
  </si>
  <si>
    <t>001156016566</t>
  </si>
  <si>
    <t>21/04/2021</t>
  </si>
  <si>
    <t>BU 939245</t>
  </si>
  <si>
    <t>CH07056</t>
  </si>
  <si>
    <t>76</t>
  </si>
  <si>
    <t>1622</t>
  </si>
  <si>
    <t>0345094144</t>
  </si>
  <si>
    <t>Hộ ông Trần Mạnh Thắng</t>
  </si>
  <si>
    <t>Đồng Dền</t>
  </si>
  <si>
    <t>001072042729</t>
  </si>
  <si>
    <t>BU 980099</t>
  </si>
  <si>
    <t>CH07906</t>
  </si>
  <si>
    <t>78</t>
  </si>
  <si>
    <t>1629</t>
  </si>
  <si>
    <t>0981419016</t>
  </si>
  <si>
    <t>001166022854</t>
  </si>
  <si>
    <t>17/04/2021</t>
  </si>
  <si>
    <t>BU 939479</t>
  </si>
  <si>
    <t>CH07209</t>
  </si>
  <si>
    <t>79</t>
  </si>
  <si>
    <t>1630</t>
  </si>
  <si>
    <t>Hộ ông Nguyễn Như Sông</t>
  </si>
  <si>
    <t>Đồng Dộc Quán</t>
  </si>
  <si>
    <t>001047002041</t>
  </si>
  <si>
    <t>01/5/2021</t>
  </si>
  <si>
    <t>BU 939143</t>
  </si>
  <si>
    <t>CH06954</t>
  </si>
  <si>
    <t>80</t>
  </si>
  <si>
    <t>1648</t>
  </si>
  <si>
    <t>Hộ ông Nguyễn Hữu Vơn</t>
  </si>
  <si>
    <t>001070050734</t>
  </si>
  <si>
    <t>09/05/2021</t>
  </si>
  <si>
    <t>BU 939009</t>
  </si>
  <si>
    <t>CH06824</t>
  </si>
  <si>
    <t>81</t>
  </si>
  <si>
    <t>1636</t>
  </si>
  <si>
    <t>0335386676</t>
  </si>
  <si>
    <t>Hộ bà Nguyễn Thị Loan (Sáu)</t>
  </si>
  <si>
    <t>001168030429</t>
  </si>
  <si>
    <t>BU 939336</t>
  </si>
  <si>
    <t>CH07147</t>
  </si>
  <si>
    <t>82</t>
  </si>
  <si>
    <t>1647</t>
  </si>
  <si>
    <t>UQ bà Nguyễn Thị Sêu</t>
  </si>
  <si>
    <t>đã nộp giấy UQ</t>
  </si>
  <si>
    <t>001170006184</t>
  </si>
  <si>
    <t>05/6/2024</t>
  </si>
  <si>
    <t>BU 939738</t>
  </si>
  <si>
    <t>CH07550</t>
  </si>
  <si>
    <t>83</t>
  </si>
  <si>
    <t>Ông Toàn đã chết đại diện Nguyễn Văn Biên</t>
  </si>
  <si>
    <t>0377456612</t>
  </si>
  <si>
    <t>đã có BB họp GĐ</t>
  </si>
  <si>
    <t>Hộ bà Trần Thị Liên</t>
  </si>
  <si>
    <t>001155011794</t>
  </si>
  <si>
    <t>BU 980127</t>
  </si>
  <si>
    <t>CH07934</t>
  </si>
  <si>
    <t>84</t>
  </si>
  <si>
    <t>1635</t>
  </si>
  <si>
    <t>0976255118</t>
  </si>
  <si>
    <t>Tế Tiêu, Mỹ Đức, Hà Nội</t>
  </si>
  <si>
    <t>85</t>
  </si>
  <si>
    <t>1646</t>
  </si>
  <si>
    <t>Ông Hùng đã chết đại diện Nguyễn Văn Biên</t>
  </si>
  <si>
    <t>Hộ ông Nguyễn Văn Biên</t>
  </si>
  <si>
    <t>001073034678</t>
  </si>
  <si>
    <t>BU 939606</t>
  </si>
  <si>
    <t>CH07417</t>
  </si>
  <si>
    <t>86</t>
  </si>
  <si>
    <t>1644</t>
  </si>
  <si>
    <t>Hộ bà Phạm Thị Luật</t>
  </si>
  <si>
    <t>001162014722</t>
  </si>
  <si>
    <t>BU 939887</t>
  </si>
  <si>
    <t>CH07696</t>
  </si>
  <si>
    <t>87</t>
  </si>
  <si>
    <t>1634</t>
  </si>
  <si>
    <t>0969624615</t>
  </si>
  <si>
    <t>BU 878932</t>
  </si>
  <si>
    <t>CH06747</t>
  </si>
  <si>
    <t>88</t>
  </si>
  <si>
    <t>1643</t>
  </si>
  <si>
    <t>Ô Chính đã chết vợ Trương Thị Mão</t>
  </si>
  <si>
    <t>Hộ ông Nguyễn Văn Tại (Hảo)</t>
  </si>
  <si>
    <t>001068036731</t>
  </si>
  <si>
    <t>BU 939713</t>
  </si>
  <si>
    <t>CH07525</t>
  </si>
  <si>
    <t>89</t>
  </si>
  <si>
    <t>1633</t>
  </si>
  <si>
    <t>UQ con Nguyễn Văn Tài</t>
  </si>
  <si>
    <t>Hộ bà Nguyễn Thị Ngoan</t>
  </si>
  <si>
    <t>001165009519</t>
  </si>
  <si>
    <t>26/04/2017</t>
  </si>
  <si>
    <t>BU 939399</t>
  </si>
  <si>
    <t>CH07210</t>
  </si>
  <si>
    <t>90</t>
  </si>
  <si>
    <t>1642</t>
  </si>
  <si>
    <t>Hộ bà Phạm Thị Toan</t>
  </si>
  <si>
    <t>001147014693</t>
  </si>
  <si>
    <t>BU 939916</t>
  </si>
  <si>
    <t>CH07725</t>
  </si>
  <si>
    <t>91</t>
  </si>
  <si>
    <t>1632</t>
  </si>
  <si>
    <t>Hộ bà Nguyễn Thị Xây</t>
  </si>
  <si>
    <t>001146010422</t>
  </si>
  <si>
    <t>BU 939560</t>
  </si>
  <si>
    <t>CH07371</t>
  </si>
  <si>
    <t>92</t>
  </si>
  <si>
    <t>1641</t>
  </si>
  <si>
    <t>Hộ ông Nguyễn Như Hưng (vần)</t>
  </si>
  <si>
    <t>001063032206</t>
  </si>
  <si>
    <t>18/01/2022</t>
  </si>
  <si>
    <t>BU 939121</t>
  </si>
  <si>
    <t>CH06932</t>
  </si>
  <si>
    <t>93</t>
  </si>
  <si>
    <t>1631</t>
  </si>
  <si>
    <t>0866820983</t>
  </si>
  <si>
    <t>Hộ bà Nguyễn Thị Duyên (Long)</t>
  </si>
  <si>
    <t>001173024931</t>
  </si>
  <si>
    <t>15/4/2021</t>
  </si>
  <si>
    <t>BU 939266</t>
  </si>
  <si>
    <t>27/8/2014</t>
  </si>
  <si>
    <t>CH07077</t>
  </si>
  <si>
    <t>94</t>
  </si>
  <si>
    <t>1649</t>
  </si>
  <si>
    <t>Hộ ông Nguyễn Đình Khải</t>
  </si>
  <si>
    <t>001069033314</t>
  </si>
  <si>
    <t>18/052023</t>
  </si>
  <si>
    <t>BU 878725</t>
  </si>
  <si>
    <t>CH06541</t>
  </si>
  <si>
    <t>1650</t>
  </si>
  <si>
    <t>0978921496</t>
  </si>
  <si>
    <t>Hộ ông Nguyễn Văn Lượng</t>
  </si>
  <si>
    <t>001066040025</t>
  </si>
  <si>
    <t>BU 939664</t>
  </si>
  <si>
    <t>CH07475</t>
  </si>
  <si>
    <t>97</t>
  </si>
  <si>
    <t>1638</t>
  </si>
  <si>
    <t>0384202736</t>
  </si>
  <si>
    <t>Hộ ông Đỗ Xuân Xá</t>
  </si>
  <si>
    <t>001062047085</t>
  </si>
  <si>
    <t>BU 878631</t>
  </si>
  <si>
    <t>CH06448</t>
  </si>
  <si>
    <t>98</t>
  </si>
  <si>
    <t>1651</t>
  </si>
  <si>
    <t>0352325679</t>
  </si>
  <si>
    <t>001079027424</t>
  </si>
  <si>
    <t>BU 939993</t>
  </si>
  <si>
    <t>CH07800</t>
  </si>
  <si>
    <t>99</t>
  </si>
  <si>
    <t>1657</t>
  </si>
  <si>
    <t>UQ mẹ Nguyễn Thị Ngạn</t>
  </si>
  <si>
    <t>0357681552</t>
  </si>
  <si>
    <t>Hộ ông Tạ Đức Phóng</t>
  </si>
  <si>
    <t>001075030556</t>
  </si>
  <si>
    <t>BU 980012</t>
  </si>
  <si>
    <t>CH07819</t>
  </si>
  <si>
    <t>100</t>
  </si>
  <si>
    <t>1656</t>
  </si>
  <si>
    <t>0977157329</t>
  </si>
  <si>
    <t>101</t>
  </si>
  <si>
    <t>1658</t>
  </si>
  <si>
    <t>0346285352</t>
  </si>
  <si>
    <t>Hộ bà Nguyễn Thị Ca (đã chết) 
đại diện Nguyễn Thị Thủy</t>
  </si>
  <si>
    <t>001173002761</t>
  </si>
  <si>
    <t>29/052021</t>
  </si>
  <si>
    <t>BU 939214</t>
  </si>
  <si>
    <t>CH07025</t>
  </si>
  <si>
    <t>102</t>
  </si>
  <si>
    <t>1652</t>
  </si>
  <si>
    <t>Bà Ca đã chết đại diện Nguyễn Thị Thủy</t>
  </si>
  <si>
    <t>0369856462</t>
  </si>
  <si>
    <t>Hộ ông Nguyễn Huy Độ</t>
  </si>
  <si>
    <t>001056024818</t>
  </si>
  <si>
    <t>BU 939018</t>
  </si>
  <si>
    <t>CH06833</t>
  </si>
  <si>
    <t>103</t>
  </si>
  <si>
    <t>1659</t>
  </si>
  <si>
    <t>UQ vợ Nguyễn Thị Ngót</t>
  </si>
  <si>
    <t>0945020552</t>
  </si>
  <si>
    <t>Hộ ông Nguyễn Xuân Tường (Nội)</t>
  </si>
  <si>
    <t>001074012617</t>
  </si>
  <si>
    <t>10/07/2014</t>
  </si>
  <si>
    <t>BU 939838</t>
  </si>
  <si>
    <t>CH07648</t>
  </si>
  <si>
    <t>104</t>
  </si>
  <si>
    <t>1653</t>
  </si>
  <si>
    <t>0388202422</t>
  </si>
  <si>
    <t>Hộ bà Nguyễn Thị Tưới</t>
  </si>
  <si>
    <t>001162035860</t>
  </si>
  <si>
    <t>23/07/2021</t>
  </si>
  <si>
    <t>BU 939524</t>
  </si>
  <si>
    <t>CH07335</t>
  </si>
  <si>
    <t>105</t>
  </si>
  <si>
    <t>1660</t>
  </si>
  <si>
    <t>0374379230</t>
  </si>
  <si>
    <t>Hộ bà Nguyễn Thị Ngọc</t>
  </si>
  <si>
    <t>027159000040</t>
  </si>
  <si>
    <t>BU 939389</t>
  </si>
  <si>
    <t>CH07200</t>
  </si>
  <si>
    <t>106</t>
  </si>
  <si>
    <t>1654</t>
  </si>
  <si>
    <t>0862806515</t>
  </si>
  <si>
    <t>Hộ bà Nguyễn Thị Mười</t>
  </si>
  <si>
    <t>017175011217</t>
  </si>
  <si>
    <t>BU 939361</t>
  </si>
  <si>
    <t>CH07172</t>
  </si>
  <si>
    <t>107</t>
  </si>
  <si>
    <t>1661</t>
  </si>
  <si>
    <t>0328738020</t>
  </si>
  <si>
    <t>Hộ bà Nguyễn Thị Bích Dung</t>
  </si>
  <si>
    <t>001169034147</t>
  </si>
  <si>
    <t>BU 939204</t>
  </si>
  <si>
    <t>CH07015</t>
  </si>
  <si>
    <t>108</t>
  </si>
  <si>
    <t>Hộ ông Nguyễn Đình Suốt</t>
  </si>
  <si>
    <t>001055021161</t>
  </si>
  <si>
    <t>BU 878766</t>
  </si>
  <si>
    <t>CH06582</t>
  </si>
  <si>
    <t>109</t>
  </si>
  <si>
    <t>1667</t>
  </si>
  <si>
    <t>UQ vợ Nguyễn Thị Phán</t>
  </si>
  <si>
    <t>Hộ bà Phạm Thị Diệp</t>
  </si>
  <si>
    <t>001170004004</t>
  </si>
  <si>
    <t>BU 939863</t>
  </si>
  <si>
    <t>CH07673</t>
  </si>
  <si>
    <t>110</t>
  </si>
  <si>
    <t>1676</t>
  </si>
  <si>
    <t>0349444776</t>
  </si>
  <si>
    <t>Hộ ông Nguyễn Văn Yên</t>
  </si>
  <si>
    <t>001073042823</t>
  </si>
  <si>
    <t>14/03/2022</t>
  </si>
  <si>
    <t>BU 939761</t>
  </si>
  <si>
    <t>CH07572</t>
  </si>
  <si>
    <t>111</t>
  </si>
  <si>
    <t>1666</t>
  </si>
  <si>
    <t>0386342426</t>
  </si>
  <si>
    <t>Hộ ông Nguyễn Xuân Dền</t>
  </si>
  <si>
    <t>001054020047</t>
  </si>
  <si>
    <t>BU 939788</t>
  </si>
  <si>
    <t>CH07599</t>
  </si>
  <si>
    <t>113</t>
  </si>
  <si>
    <t>1665</t>
  </si>
  <si>
    <t>0359833450</t>
  </si>
  <si>
    <t>Hộ ông Tạ Đức Dòng</t>
  </si>
  <si>
    <t>001067032524</t>
  </si>
  <si>
    <t>BU 939978</t>
  </si>
  <si>
    <t>CH07786</t>
  </si>
  <si>
    <t>114</t>
  </si>
  <si>
    <t>1674</t>
  </si>
  <si>
    <t>UQ vợ Nguyễn Thị Thúy</t>
  </si>
  <si>
    <t>0385015726</t>
  </si>
  <si>
    <t>Hộ bà Tạ Thị Phương</t>
  </si>
  <si>
    <t>001174022081</t>
  </si>
  <si>
    <t>BU 980082</t>
  </si>
  <si>
    <t>CH07889</t>
  </si>
  <si>
    <t>115</t>
  </si>
  <si>
    <t>1664</t>
  </si>
  <si>
    <t>0378745286</t>
  </si>
  <si>
    <t>Hộ ông Nguyễn Văn Hiến</t>
  </si>
  <si>
    <t>001077037420</t>
  </si>
  <si>
    <t>BU 939625</t>
  </si>
  <si>
    <t>CH07436</t>
  </si>
  <si>
    <t>116</t>
  </si>
  <si>
    <t>1663</t>
  </si>
  <si>
    <t>0366108732</t>
  </si>
  <si>
    <t>Hộ bà Dương Thị Nga (Viện)</t>
  </si>
  <si>
    <t>001170045570</t>
  </si>
  <si>
    <t>BU 878652</t>
  </si>
  <si>
    <t>CH06469</t>
  </si>
  <si>
    <t>117</t>
  </si>
  <si>
    <t>1084</t>
  </si>
  <si>
    <t>0356320479</t>
  </si>
  <si>
    <t>Hộ bà Nguyễn Thị Thuỷ (Quang)</t>
  </si>
  <si>
    <t>001169018336</t>
  </si>
  <si>
    <t>BU 939520</t>
  </si>
  <si>
    <t>CH07331</t>
  </si>
  <si>
    <t>118</t>
  </si>
  <si>
    <t>1662</t>
  </si>
  <si>
    <t>0346301969</t>
  </si>
  <si>
    <t>Hộ bà Nguyễn Thị Thuỷ</t>
  </si>
  <si>
    <t>001170003771</t>
  </si>
  <si>
    <t>20/7/2021</t>
  </si>
  <si>
    <t>BU 939511</t>
  </si>
  <si>
    <t>CH07322</t>
  </si>
  <si>
    <t>119</t>
  </si>
  <si>
    <t>1655</t>
  </si>
  <si>
    <t>0376550950</t>
  </si>
  <si>
    <t>Hộ ông Nguyễn Văn Huần</t>
  </si>
  <si>
    <t>001050006585</t>
  </si>
  <si>
    <t>BU 939643</t>
  </si>
  <si>
    <t>CH07454</t>
  </si>
  <si>
    <t>121</t>
  </si>
  <si>
    <t>1668</t>
  </si>
  <si>
    <t>UQ vợ Nguyễn Thị Liên</t>
  </si>
  <si>
    <t>Hộ bà Đỗ Thị Oanh</t>
  </si>
  <si>
    <t>001167003826</t>
  </si>
  <si>
    <t>15/8/2022</t>
  </si>
  <si>
    <t>BU 878592</t>
  </si>
  <si>
    <t>CH06409</t>
  </si>
  <si>
    <t>122</t>
  </si>
  <si>
    <t>1679</t>
  </si>
  <si>
    <t>Hộ ông Nguyễn Hữu Cát</t>
  </si>
  <si>
    <t>Khu X2 Tổ 8, Dịch Vọng, Cầu Giấy, Hà Nội</t>
  </si>
  <si>
    <t>001053002645</t>
  </si>
  <si>
    <t>27/12/2021</t>
  </si>
  <si>
    <t>BU 878917</t>
  </si>
  <si>
    <t>CH06732</t>
  </si>
  <si>
    <t>123</t>
  </si>
  <si>
    <t>1669</t>
  </si>
  <si>
    <t>033319399</t>
  </si>
  <si>
    <t>Hộ bà Trần Thị Lai</t>
  </si>
  <si>
    <t>001157021646</t>
  </si>
  <si>
    <t>BU 980124</t>
  </si>
  <si>
    <t>CH07931</t>
  </si>
  <si>
    <t>124</t>
  </si>
  <si>
    <t>1680</t>
  </si>
  <si>
    <t>0359761620</t>
  </si>
  <si>
    <t>Hộ ông Nguyễn Tiến Hùng (Sâm)</t>
  </si>
  <si>
    <t>001076018578</t>
  </si>
  <si>
    <t>BU 939581</t>
  </si>
  <si>
    <t>CH07392</t>
  </si>
  <si>
    <t>125</t>
  </si>
  <si>
    <t>1670</t>
  </si>
  <si>
    <t>UQ vợ Nguyễn Thị Hải Sâm</t>
  </si>
  <si>
    <t>Hộ ông Nguyễn Đình Kiên (Xây)</t>
  </si>
  <si>
    <t>001074045118</t>
  </si>
  <si>
    <t>BU 878729</t>
  </si>
  <si>
    <t>CH06545</t>
  </si>
  <si>
    <t>126</t>
  </si>
  <si>
    <t>1681</t>
  </si>
  <si>
    <t>UQ vợ Nguyễn Thị Xây</t>
  </si>
  <si>
    <t>0335584255</t>
  </si>
  <si>
    <t>Hộ ông Nguyễn Đình Tuyến</t>
  </si>
  <si>
    <t>1423/51/9/5 KP7A, Long Bình, TP Biên Hòa, tỉnh Đồng Nai</t>
  </si>
  <si>
    <t>001068031635</t>
  </si>
  <si>
    <t>29/6/2021</t>
  </si>
  <si>
    <t>BU 878818</t>
  </si>
  <si>
    <t>CH06634</t>
  </si>
  <si>
    <t>127</t>
  </si>
  <si>
    <t>1671</t>
  </si>
  <si>
    <t>UQ Nguyễn Đình Kiên</t>
  </si>
  <si>
    <t>Hộ ông Nguyễn Như Pha</t>
  </si>
  <si>
    <t>001054015127</t>
  </si>
  <si>
    <t>BU 939138</t>
  </si>
  <si>
    <t>CH06949</t>
  </si>
  <si>
    <t>128</t>
  </si>
  <si>
    <t>1682</t>
  </si>
  <si>
    <t>035153080</t>
  </si>
  <si>
    <t>Hộ ông Nguyễn Đình Vũ</t>
  </si>
  <si>
    <t>001064036919</t>
  </si>
  <si>
    <t>06/8/2024</t>
  </si>
  <si>
    <t>BU 878833</t>
  </si>
  <si>
    <t>CH06649</t>
  </si>
  <si>
    <t>129</t>
  </si>
  <si>
    <t>1672</t>
  </si>
  <si>
    <t>0382252418</t>
  </si>
  <si>
    <t>Hộ ông Nguyễn Đình Tuấn (đã chết) người đại diện Nguyễn Mai Hương</t>
  </si>
  <si>
    <t>001175033624</t>
  </si>
  <si>
    <t>28/6/2022</t>
  </si>
  <si>
    <t>BU 878805</t>
  </si>
  <si>
    <t>CH06622</t>
  </si>
  <si>
    <t>130</t>
  </si>
  <si>
    <t>1683</t>
  </si>
  <si>
    <t xml:space="preserve">Ô Tuấn đã chết vợ Hương </t>
  </si>
  <si>
    <t>0978989370</t>
  </si>
  <si>
    <t>chưa có BB họp GĐ</t>
  </si>
  <si>
    <t>Hộ bà Nguyễn Thị Điệp</t>
  </si>
  <si>
    <t>001147009374</t>
  </si>
  <si>
    <t>22/4/2021</t>
  </si>
  <si>
    <t>BU 939191</t>
  </si>
  <si>
    <t>CH07002</t>
  </si>
  <si>
    <t>131</t>
  </si>
  <si>
    <t>1698</t>
  </si>
  <si>
    <t>chưa được cấp</t>
  </si>
  <si>
    <t>0824686056</t>
  </si>
  <si>
    <t>132</t>
  </si>
  <si>
    <t>1697</t>
  </si>
  <si>
    <t>Hộ ông Nguyễn Văn Nhuần</t>
  </si>
  <si>
    <t>001064004354</t>
  </si>
  <si>
    <t>BU 939683</t>
  </si>
  <si>
    <t>CH07494</t>
  </si>
  <si>
    <t>133</t>
  </si>
  <si>
    <t>1690</t>
  </si>
  <si>
    <t>0769197113</t>
  </si>
  <si>
    <t>Hộ ông Nguyễn Duy Hải</t>
  </si>
  <si>
    <t>001072001515</t>
  </si>
  <si>
    <t>15/8/2021</t>
  </si>
  <si>
    <t>BU 939394</t>
  </si>
  <si>
    <t>CH07205</t>
  </si>
  <si>
    <t>134</t>
  </si>
  <si>
    <t>1696</t>
  </si>
  <si>
    <t>0986518025</t>
  </si>
  <si>
    <t>Hộ bà Nguyễn Thị Sáu</t>
  </si>
  <si>
    <t>001174016313</t>
  </si>
  <si>
    <t>BU 939436</t>
  </si>
  <si>
    <t>CH07247</t>
  </si>
  <si>
    <t>135</t>
  </si>
  <si>
    <t>1695</t>
  </si>
  <si>
    <t>0989274699</t>
  </si>
  <si>
    <t>Hộ ông Lê Văn Kính</t>
  </si>
  <si>
    <t>001067014505</t>
  </si>
  <si>
    <t>BU 878673</t>
  </si>
  <si>
    <t>CH06489</t>
  </si>
  <si>
    <t>136</t>
  </si>
  <si>
    <t>1689</t>
  </si>
  <si>
    <t>0986787688</t>
  </si>
  <si>
    <t>Hộ ông Tạ Đức Lăng</t>
  </si>
  <si>
    <t>001065023035</t>
  </si>
  <si>
    <t>137</t>
  </si>
  <si>
    <t>1694</t>
  </si>
  <si>
    <t>0915043241</t>
  </si>
  <si>
    <t>138</t>
  </si>
  <si>
    <t>1687</t>
  </si>
  <si>
    <t>chưa cấp</t>
  </si>
  <si>
    <t>139</t>
  </si>
  <si>
    <t>Chưa có</t>
  </si>
  <si>
    <t>Bà Nguyễn Thị Sáu</t>
  </si>
  <si>
    <t>BU 939101</t>
  </si>
  <si>
    <t>CH06916</t>
  </si>
  <si>
    <t>140</t>
  </si>
  <si>
    <t>1693</t>
  </si>
  <si>
    <t>141</t>
  </si>
  <si>
    <t>1686</t>
  </si>
  <si>
    <t>chưa có</t>
  </si>
  <si>
    <t>0822797975</t>
  </si>
  <si>
    <t>Hộ bà Đỗ Thị Chiêm</t>
  </si>
  <si>
    <t>001153007773</t>
  </si>
  <si>
    <t>BU 878581</t>
  </si>
  <si>
    <t>CH06398</t>
  </si>
  <si>
    <t>142</t>
  </si>
  <si>
    <t>1685</t>
  </si>
  <si>
    <t>143</t>
  </si>
  <si>
    <t>Hộ ông Nguyễn Đình Tuyên</t>
  </si>
  <si>
    <t>001065034109</t>
  </si>
  <si>
    <t>BU 878817</t>
  </si>
  <si>
    <t>CH06633</t>
  </si>
  <si>
    <t>144</t>
  </si>
  <si>
    <t>1692</t>
  </si>
  <si>
    <t>145</t>
  </si>
  <si>
    <t>1699</t>
  </si>
  <si>
    <t>UQ cháu trai Tạ Đức Tuân</t>
  </si>
  <si>
    <t>Hộ ông Tạ Đức Nghề (đã chết)
 người đại diện bà Nguyễn Thị Bình</t>
  </si>
  <si>
    <t>001157008946</t>
  </si>
  <si>
    <t>BU 980008</t>
  </si>
  <si>
    <t>CH07815</t>
  </si>
  <si>
    <t>146</t>
  </si>
  <si>
    <t>1691</t>
  </si>
  <si>
    <t>Ô Nghề đã chết đại diện là Nguyễn Thị Bình</t>
  </si>
  <si>
    <t>0365192970</t>
  </si>
  <si>
    <t>Hộ bà Nguyễn Thị Thanh (Đấu)</t>
  </si>
  <si>
    <t>001142014931</t>
  </si>
  <si>
    <t>29/11/2022</t>
  </si>
  <si>
    <t>BU 939469</t>
  </si>
  <si>
    <t>CH07280</t>
  </si>
  <si>
    <t>147</t>
  </si>
  <si>
    <t>UQ Phạm Xuân Bình</t>
  </si>
  <si>
    <t>Hộ bà Nguyễn Thị Lan (Tiễn)</t>
  </si>
  <si>
    <t>001156004458</t>
  </si>
  <si>
    <t>09/01/2022</t>
  </si>
  <si>
    <t>BU 939323</t>
  </si>
  <si>
    <t>CH07134</t>
  </si>
  <si>
    <t>148</t>
  </si>
  <si>
    <t>1701</t>
  </si>
  <si>
    <t xml:space="preserve">UQ Nguyễn Thị San </t>
  </si>
  <si>
    <t>0335831418</t>
  </si>
  <si>
    <t>149</t>
  </si>
  <si>
    <t>1727</t>
  </si>
  <si>
    <t>0353440390</t>
  </si>
  <si>
    <t>Hộ bà Tạ Thị Hiền</t>
  </si>
  <si>
    <t>Xóm Nông Cụ, Chiềng Châu,
 Mai Châu, Hòa Bình</t>
  </si>
  <si>
    <t>001169039370</t>
  </si>
  <si>
    <t>17/12/2021</t>
  </si>
  <si>
    <t>BU 980073</t>
  </si>
  <si>
    <t>CH07880</t>
  </si>
  <si>
    <t>150</t>
  </si>
  <si>
    <t>1716</t>
  </si>
  <si>
    <t>Hộ ông Nguyễn Duy Tạo</t>
  </si>
  <si>
    <t>001060016570</t>
  </si>
  <si>
    <t>BU 878903</t>
  </si>
  <si>
    <t>CH06718</t>
  </si>
  <si>
    <t>151</t>
  </si>
  <si>
    <t>1702</t>
  </si>
  <si>
    <t>0974714159</t>
  </si>
  <si>
    <t>Hộ ông Phạm Xuân Quỳnh (đã chết) người đại diện là Nguyễn Thị Hải</t>
  </si>
  <si>
    <t>001147016581</t>
  </si>
  <si>
    <t>BU 939947</t>
  </si>
  <si>
    <t>CH07755</t>
  </si>
  <si>
    <t>152</t>
  </si>
  <si>
    <t>1717</t>
  </si>
  <si>
    <t>Ô Quỳnh đã chết đại diện Nguyễn Thị Hải</t>
  </si>
  <si>
    <t>153</t>
  </si>
  <si>
    <t>1703</t>
  </si>
  <si>
    <t>UQ con trai Phạm Tuấn Anh</t>
  </si>
  <si>
    <t>0963964835</t>
  </si>
  <si>
    <t>Hộ ông Nguyễn Đình Toản (đã chết) người đại diện bà Đặng Thị Đông</t>
  </si>
  <si>
    <t>001168006157</t>
  </si>
  <si>
    <t>27/10/2022</t>
  </si>
  <si>
    <t>BU 878801</t>
  </si>
  <si>
    <t>CH06618</t>
  </si>
  <si>
    <t>154</t>
  </si>
  <si>
    <t>1723</t>
  </si>
  <si>
    <t>Ô Toản đã chết đại diện  Đặng Thị Đông</t>
  </si>
  <si>
    <t>0363492923</t>
  </si>
  <si>
    <t>BU 939149</t>
  </si>
  <si>
    <t>CH06960</t>
  </si>
  <si>
    <t>1708</t>
  </si>
  <si>
    <t>Bà Trần Thị Hường</t>
  </si>
  <si>
    <t>Thôn An Khoái, xã Dân Hòa, Thanh Oai, Hà Nội</t>
  </si>
  <si>
    <t>001187002049</t>
  </si>
  <si>
    <t>7/4/2023</t>
  </si>
  <si>
    <t>BU 878771</t>
  </si>
  <si>
    <t>CH06587</t>
  </si>
  <si>
    <t>156</t>
  </si>
  <si>
    <t>1722</t>
  </si>
  <si>
    <t>Hộ bà Nguyễn Thị Nhuần</t>
  </si>
  <si>
    <t>001156026799</t>
  </si>
  <si>
    <t>BU 939417</t>
  </si>
  <si>
    <t>CH07228</t>
  </si>
  <si>
    <t>157</t>
  </si>
  <si>
    <t>1721</t>
  </si>
  <si>
    <t>0343239110</t>
  </si>
  <si>
    <t>Hộ ông Nguyễn Như Cường (Thu)</t>
  </si>
  <si>
    <t>BU 939106</t>
  </si>
  <si>
    <t>CH06921</t>
  </si>
  <si>
    <t>158</t>
  </si>
  <si>
    <t>1707</t>
  </si>
  <si>
    <t>UQ Nguyễn Thị Nhi</t>
  </si>
  <si>
    <t>0977845240</t>
  </si>
  <si>
    <t>Hộ ông Nguyễn Xuân Vịnh</t>
  </si>
  <si>
    <t>001065032942</t>
  </si>
  <si>
    <t>BU 939848</t>
  </si>
  <si>
    <t>CH07658</t>
  </si>
  <si>
    <t>159</t>
  </si>
  <si>
    <t>1720</t>
  </si>
  <si>
    <t>0965873519</t>
  </si>
  <si>
    <t>Hộ ông Nguyễn Xuân Khải (Luyến)</t>
  </si>
  <si>
    <t>001060027911</t>
  </si>
  <si>
    <t>BU 939799</t>
  </si>
  <si>
    <t>CH07610</t>
  </si>
  <si>
    <t>1706</t>
  </si>
  <si>
    <t>0977415489</t>
  </si>
  <si>
    <t>Hộ ông Nguyễn Xuân Hoa</t>
  </si>
  <si>
    <t>001064038473</t>
  </si>
  <si>
    <t>04/9/2024</t>
  </si>
  <si>
    <t>BU 939794</t>
  </si>
  <si>
    <t>CH07605</t>
  </si>
  <si>
    <t>162</t>
  </si>
  <si>
    <t>1705</t>
  </si>
  <si>
    <t>163</t>
  </si>
  <si>
    <t>1718</t>
  </si>
  <si>
    <t>Bà Liên đã Chết đại diện Nguyễn Hữu Hiền</t>
  </si>
  <si>
    <t>0976257582</t>
  </si>
  <si>
    <t>BU 878772</t>
  </si>
  <si>
    <t>CH06588</t>
  </si>
  <si>
    <t>165</t>
  </si>
  <si>
    <t>1724</t>
  </si>
  <si>
    <t>Hộ ông Nguyễn Đức Thuần</t>
  </si>
  <si>
    <t>001073043897</t>
  </si>
  <si>
    <t>BU 878838</t>
  </si>
  <si>
    <t>CH06654</t>
  </si>
  <si>
    <t>166</t>
  </si>
  <si>
    <t>1709</t>
  </si>
  <si>
    <t>0903283698</t>
  </si>
  <si>
    <t>167</t>
  </si>
  <si>
    <t>1725</t>
  </si>
  <si>
    <t>Hộ bà Bùi Thị Ngũ</t>
  </si>
  <si>
    <t>034140006815</t>
  </si>
  <si>
    <t>16/8/2021</t>
  </si>
  <si>
    <t>BU 878637</t>
  </si>
  <si>
    <t>CH06454</t>
  </si>
  <si>
    <t>168</t>
  </si>
  <si>
    <t>1710</t>
  </si>
  <si>
    <t>Hộ bà Nguyễn Thị Loan (Quang)</t>
  </si>
  <si>
    <t>001150015721</t>
  </si>
  <si>
    <t>13/6/2022</t>
  </si>
  <si>
    <t>BU 939341</t>
  </si>
  <si>
    <t>CH07152</t>
  </si>
  <si>
    <t>169</t>
  </si>
  <si>
    <t>1726</t>
  </si>
  <si>
    <t>0348337608</t>
  </si>
  <si>
    <t>Hộ ông Nguyễn Pháp Luật</t>
  </si>
  <si>
    <t>001055023940</t>
  </si>
  <si>
    <t xml:space="preserve">BU </t>
  </si>
  <si>
    <t>CH06963</t>
  </si>
  <si>
    <t>1711</t>
  </si>
  <si>
    <t>0942812686</t>
  </si>
  <si>
    <t>Hộ ông Nguyễn Huy Hùng</t>
  </si>
  <si>
    <t>001071043316</t>
  </si>
  <si>
    <t>BU 939034</t>
  </si>
  <si>
    <t>CH06849</t>
  </si>
  <si>
    <t>1712</t>
  </si>
  <si>
    <t>0365385761</t>
  </si>
  <si>
    <t>110912178</t>
  </si>
  <si>
    <t>BU 939289</t>
  </si>
  <si>
    <t>CH07100</t>
  </si>
  <si>
    <t>1713</t>
  </si>
  <si>
    <t>UQ Nguyễn Đình Tráng</t>
  </si>
  <si>
    <t>Hộ ông Nguyễn Mạnh Xã</t>
  </si>
  <si>
    <t>001052021520</t>
  </si>
  <si>
    <t>BU 939090</t>
  </si>
  <si>
    <t>CH06905</t>
  </si>
  <si>
    <t>1714</t>
  </si>
  <si>
    <t>0387978588</t>
  </si>
  <si>
    <t>Hộ ông Nguyễn Huy Hồng</t>
  </si>
  <si>
    <t>001074034826</t>
  </si>
  <si>
    <t>BU 939029</t>
  </si>
  <si>
    <t>CH06844</t>
  </si>
  <si>
    <t>1715</t>
  </si>
  <si>
    <t>0972534469</t>
  </si>
  <si>
    <t>Tổng</t>
  </si>
  <si>
    <t>Đợt 2 đánh màu vàng</t>
  </si>
  <si>
    <t>Hộ ông Nguyễn Văn Phê (đã chết) người đại diện Nguyễn Thị Hương</t>
  </si>
  <si>
    <t>001176014896</t>
  </si>
  <si>
    <t>29/05/2017</t>
  </si>
  <si>
    <t>thiếu GCN</t>
  </si>
  <si>
    <t>001066019033</t>
  </si>
  <si>
    <t>26/03/2021</t>
  </si>
  <si>
    <t>BU 939824</t>
  </si>
  <si>
    <t>CH07634</t>
  </si>
  <si>
    <t>001072040461</t>
  </si>
  <si>
    <t>BU 939019</t>
  </si>
  <si>
    <t>Hộ ông Nguyễn Xuân Sơn (Nga)</t>
  </si>
  <si>
    <t>Hộ ông Nguyễn Huy Hải</t>
  </si>
  <si>
    <t>CH06834</t>
  </si>
  <si>
    <t>BU 939274</t>
  </si>
  <si>
    <t>CH07085</t>
  </si>
  <si>
    <t>Hộ bà Nguyễn Thị Hải. Người được ủy quyền ông Nguyễn Đình Sơn</t>
  </si>
  <si>
    <t>1620</t>
  </si>
  <si>
    <t>1675</t>
  </si>
  <si>
    <t>UQ Nguyễn Thị Thúy</t>
  </si>
  <si>
    <t>120</t>
  </si>
  <si>
    <t>1678</t>
  </si>
  <si>
    <t>1719</t>
  </si>
  <si>
    <t>164</t>
  </si>
  <si>
    <t>1704</t>
  </si>
  <si>
    <t>BU 939541</t>
  </si>
  <si>
    <t>001066009587</t>
  </si>
  <si>
    <t>27/3/2022</t>
  </si>
  <si>
    <t>001153008187</t>
  </si>
  <si>
    <t>BU 878668</t>
  </si>
  <si>
    <t>Số 7 ngõ 55, Lê Địa Hành</t>
  </si>
  <si>
    <t>001046000188</t>
  </si>
  <si>
    <t>19/5/2014</t>
  </si>
  <si>
    <t>BU 939617</t>
  </si>
  <si>
    <t>001169022445</t>
  </si>
  <si>
    <t>13/4/2021</t>
  </si>
  <si>
    <t>BU 939316</t>
  </si>
  <si>
    <t>GCN mờ</t>
  </si>
  <si>
    <t>1072</t>
  </si>
  <si>
    <t>Hộ bà Bùi Thị Tâm</t>
  </si>
  <si>
    <t>thôn Bặt Ngõ</t>
  </si>
  <si>
    <t>001142009925</t>
  </si>
  <si>
    <t>11/8/2021</t>
  </si>
  <si>
    <t>BR 854481</t>
  </si>
  <si>
    <t>27/5/2014</t>
  </si>
  <si>
    <t>001068010739</t>
  </si>
  <si>
    <t>BR 854121</t>
  </si>
  <si>
    <t>uq ô Mai</t>
  </si>
  <si>
    <t>001063009837</t>
  </si>
  <si>
    <t>BR 854225</t>
  </si>
  <si>
    <t>Hộ ông Nguyễn Ngọc Mạnh</t>
  </si>
  <si>
    <t>001065004438</t>
  </si>
  <si>
    <t>BR 854295</t>
  </si>
  <si>
    <t>Hộ ông Nguyễn Quốc Tiến</t>
  </si>
  <si>
    <t>001073023660</t>
  </si>
  <si>
    <t>BU 878103</t>
  </si>
  <si>
    <t>001067001928</t>
  </si>
  <si>
    <t>24/4/2021</t>
  </si>
  <si>
    <t>BR 854368</t>
  </si>
  <si>
    <t>UQ cho ô Tiến</t>
  </si>
  <si>
    <t>CH02471</t>
  </si>
  <si>
    <t>CH02112</t>
  </si>
  <si>
    <t>Hộ bà Lê Thị Bến (đã chết) người đại diện ông Nguyễn Văn Mai</t>
  </si>
  <si>
    <t>CH02215</t>
  </si>
  <si>
    <t>CH02285</t>
  </si>
  <si>
    <t>CH06078</t>
  </si>
  <si>
    <t xml:space="preserve">Hộ ông Bùi Văn Sửu (đã chết) người đại diện </t>
  </si>
  <si>
    <t>CH02358</t>
  </si>
  <si>
    <t>Hộ bà Nguyễn Thị Yến (đã chết) 
người đại diện bà Trần Thị Thanh Thúy</t>
  </si>
  <si>
    <t>Hộ ông Nguyễn Văn Nghiệp</t>
  </si>
  <si>
    <t>Tổ 4, Phố Hữu Nghị, Vụ Bản, Lạc Sơn, Hòa Bình</t>
  </si>
  <si>
    <t>178/19 Nguyễn Oanh, phường 17, Gò Vấp, Tp Hồ Chí Minh</t>
  </si>
  <si>
    <t>Nguồn gốc</t>
  </si>
  <si>
    <t>Nhà nước giao đất không thu tiền sử dụng đất</t>
  </si>
  <si>
    <t>Được thừa kế và tặng cho đất Nhà nước giao đất không thu tiền sử dụng đất</t>
  </si>
  <si>
    <t>CH07352</t>
  </si>
  <si>
    <t>Hộ ông Nguyễn Bá Lịch</t>
  </si>
  <si>
    <t>Đồng Dinh, thôn Bặt Ngõ</t>
  </si>
  <si>
    <t>Đồng 5%, thôn Bặt Ngõ</t>
  </si>
  <si>
    <t>Cánh Dộc Chùa, thôn Vũ Ngoại</t>
  </si>
  <si>
    <t>Đồng Ba Hàng, thôn Vũ Ngoại</t>
  </si>
  <si>
    <t>Cánh Dộc Giữu, thôn Vũ Ngoại</t>
  </si>
  <si>
    <t>415B/52 CMT8, phường 14, Tân Bình, TP Hồ Chí Minh</t>
  </si>
  <si>
    <t>710/70/26 Lũy Bán Bích, phường Tân Thành, quận Tân Phú, TP Hồ Chí Minh</t>
  </si>
  <si>
    <t>CN00158</t>
  </si>
  <si>
    <t>CQ ban hành</t>
  </si>
  <si>
    <t>UBND huyện Ứng Hòa</t>
  </si>
  <si>
    <t>Chi nhánh văn phòng ĐKĐĐ Hà Nội huyện Ứng Hòa</t>
  </si>
  <si>
    <t>Búi Tầm Xuân, thôn Vũ Ngoại</t>
  </si>
  <si>
    <t>CH06484</t>
  </si>
  <si>
    <t>Hộ bà Lê Thị Thanh</t>
  </si>
  <si>
    <t>Nhận thừa kế đất được Nhà nước giao đất không thu tiền sử dụng đất</t>
  </si>
  <si>
    <t>Hộ ông Nguyễn Văn Dùng</t>
  </si>
  <si>
    <t>CH07428</t>
  </si>
  <si>
    <t>Hộ ông Nguyễn Duy Trung. Người được ủy quyền bà Nguyễn Thị Hồng Ngọc</t>
  </si>
  <si>
    <t>Hộ ông Nguyễn Duy Thành. Người được ủy quyền bà Nguyễn Thị Phương</t>
  </si>
  <si>
    <t>Hộ ông Nguyễn Bá Xiêm</t>
  </si>
  <si>
    <t>001071001992</t>
  </si>
  <si>
    <t>Hộ ông Nguyễn Văn Nhượng</t>
  </si>
  <si>
    <t>001074006446</t>
  </si>
  <si>
    <t>BU 939679</t>
  </si>
  <si>
    <t>CH07490</t>
  </si>
  <si>
    <t>Hộ ông Nguyễn Văn Sứ. Người được ủy quyền bà Chu Thị Lơ</t>
  </si>
  <si>
    <t>Hộ ông Kiều Văn Bình</t>
  </si>
  <si>
    <t>001071044765</t>
  </si>
  <si>
    <t>Hộ bà Nguyễn Thị Vui (Thảo). Người được ủy quyền ông Nguyễn Văn Kiên</t>
  </si>
  <si>
    <t>Hộ bà  Nguyễn Thị Lan. Người được ủy quyền bà Nguyễn Thị Hạnh</t>
  </si>
  <si>
    <t>Hộ ông Tạ Đức Giới. Người được ủy quyền bà Phạm Thị Chè</t>
  </si>
  <si>
    <t>Hộ ông Nguyễn Văn Thành. Người được ủy quyền bà Phạm Thị Linh</t>
  </si>
  <si>
    <t>Hộ Nguyễn Thị Vân. Người được ủy quyền bà Trịnh Thị Luyến</t>
  </si>
  <si>
    <t>Chưa được cấp GCN</t>
  </si>
  <si>
    <t>Chưa có sổ.UQ con dâu Trịnh Thị Luyến</t>
  </si>
  <si>
    <t>Hộ ông Đỗ Văn Kha (đã chết) người đại diện bà Ngô Thị Dễ (là vợ)</t>
  </si>
  <si>
    <t>16/03/2022</t>
  </si>
  <si>
    <t>Hộ bà Nguyễn Thị Tạc. Người được ủy quyền bà Nguyễn Thị Hạnh</t>
  </si>
  <si>
    <t>Hộ ông Nguyễn Văn Thêm</t>
  </si>
  <si>
    <t>001084075906</t>
  </si>
  <si>
    <t>17/01/2025</t>
  </si>
  <si>
    <t>BU 939722</t>
  </si>
  <si>
    <t>CH07534</t>
  </si>
  <si>
    <t>Hộ bà Đào Thị Hân (đã chết) người đại diện bà Nguyễn Thị Phương</t>
  </si>
  <si>
    <t>001168038583</t>
  </si>
  <si>
    <t>20/05/2023</t>
  </si>
  <si>
    <t>BU 878557</t>
  </si>
  <si>
    <t>CH06374</t>
  </si>
  <si>
    <t>Hộ ông Nguyễn Đình Thuật (đã chết) người đại diện bà Tạ Thị Liên</t>
  </si>
  <si>
    <t>Hộ bà Đặng Thị Kinh. Người được ủy quyền ông Lại Văn Trí</t>
  </si>
  <si>
    <t>Hộ ông Nguyễn Duy Đức. Người được ủy quyền bà Đào Thị Phương</t>
  </si>
  <si>
    <t>001069040294</t>
  </si>
  <si>
    <t>BU 878887</t>
  </si>
  <si>
    <t>CH06702</t>
  </si>
  <si>
    <t>Hộ ông Tạ Đức Quý (đã chết). Người đại diện ông Tạ Đức Mến</t>
  </si>
  <si>
    <t>001095036505</t>
  </si>
  <si>
    <t>BU 980017</t>
  </si>
  <si>
    <t>CH07824</t>
  </si>
  <si>
    <t>Hộ ông Phạm Xuân Sự</t>
  </si>
  <si>
    <t>001056001655</t>
  </si>
  <si>
    <t>08/12/2021</t>
  </si>
  <si>
    <t>BU 939952</t>
  </si>
  <si>
    <t>CH07760</t>
  </si>
  <si>
    <t>Số 3 ngõ 580 Đê La Thành, Giảng Võ, Ba Đình, Hà Nội</t>
  </si>
  <si>
    <t>Hộ ông Nguyễn Văn Toàn (đã chết) người đại diện bà Trần Thị Nhàn. Người được ủy quyền ông Nguyễn Văn Biên</t>
  </si>
  <si>
    <t>Hộ ông Nguyễn Văn Hùng (đã chết) người đại diện Nguyễn Thị Trang Hà. Người được ủy quyền ông Nguyễn Văn Biên</t>
  </si>
  <si>
    <t>Hộ ông Nguyễn Hữu Chính (đã chết) người đại diện bà Trương Thị Mão</t>
  </si>
  <si>
    <t>Khu 1, thị trấn Cao Phong, Cao Phong, Hòa Bình</t>
  </si>
  <si>
    <t>Hộ ông Tạ Đức Hưng. Người được ủy quyền bà Nguyễn Thị Ngạn</t>
  </si>
  <si>
    <t>Hộ bà Nguyễn Thị Ngạn</t>
  </si>
  <si>
    <t>Đồng Dộc Quán, thôn Vũ Ngoại</t>
  </si>
  <si>
    <t>Đồng Dền, thôn Vũ Ngoại</t>
  </si>
  <si>
    <t>001152014125</t>
  </si>
  <si>
    <t>TND Pỏ Đon, thị trấn Yên Lạc, Na Rì, Bắc Kạn</t>
  </si>
  <si>
    <t>001065034293</t>
  </si>
  <si>
    <t>09/08/2021</t>
  </si>
  <si>
    <t>BU 980001</t>
  </si>
  <si>
    <t>CH07808</t>
  </si>
  <si>
    <t>Hộ ông Tạ Đức Lưu. Người được ủy quyền bà Nguyễn Thị Thúy</t>
  </si>
  <si>
    <t>Hộ bà Nguyễn Thị Đào. Người được ủy quyền bà Bùi Thị Á Khanh</t>
  </si>
  <si>
    <t>001066021872</t>
  </si>
  <si>
    <t>Hộ ông Đặng Mạnh Tuấn</t>
  </si>
  <si>
    <t>Hộ ông Nguyễn Anh Giang</t>
  </si>
  <si>
    <t>001080022768</t>
  </si>
  <si>
    <t>Hộ ông Nguyễn Anh Đài</t>
  </si>
  <si>
    <t>001076021481</t>
  </si>
  <si>
    <t>Hộ ông Nguyễn Anh Đức</t>
  </si>
  <si>
    <t>001082008975</t>
  </si>
  <si>
    <t>Hộ bà Nguyễn Thị Thanh (Cẩm)</t>
  </si>
  <si>
    <t>001147013543</t>
  </si>
  <si>
    <t>Mất GCN</t>
  </si>
  <si>
    <t>Bà Lê Thị Thu</t>
  </si>
  <si>
    <t>001169006661</t>
  </si>
  <si>
    <t>Nhận chuyển nhượng đất được Nhà nước giao đất không thu tiền sử dụng đất</t>
  </si>
  <si>
    <t>CH 605148</t>
  </si>
  <si>
    <t>30/12/2016</t>
  </si>
  <si>
    <t>CH08639</t>
  </si>
  <si>
    <t>Hộ bà Trần Thị Nga</t>
  </si>
  <si>
    <t>001142001700</t>
  </si>
  <si>
    <t>10/08/2023</t>
  </si>
  <si>
    <t>Hộ ông Phạm Xuân Toàn</t>
  </si>
  <si>
    <t>001066037951</t>
  </si>
  <si>
    <t>18/11/2021</t>
  </si>
  <si>
    <t>BU 939956</t>
  </si>
  <si>
    <t>CH07764</t>
  </si>
  <si>
    <t>001052013415</t>
  </si>
  <si>
    <t>BU 939117</t>
  </si>
  <si>
    <t>CH06928</t>
  </si>
  <si>
    <t>Hộ ông Nguyễn Như Cự. Người được ủy quyền ông Nguyễn Hữu Hiền</t>
  </si>
  <si>
    <t>Hộ bà Phạm Thị Liên (đã chết) người đại diện ông Nguyễn Hữu Hiền</t>
  </si>
  <si>
    <t>001082048711</t>
  </si>
  <si>
    <t>BU 939881</t>
  </si>
  <si>
    <t>CH07690</t>
  </si>
  <si>
    <t>Hộ bà Nguyễn Thị Chinh (đã chết) người đại diện bà Phạm Thị Chiến</t>
  </si>
  <si>
    <t>001168019916</t>
  </si>
  <si>
    <t>02/03/2021</t>
  </si>
  <si>
    <t>BU 939229</t>
  </si>
  <si>
    <t>27/06/2014</t>
  </si>
  <si>
    <t>CH07040</t>
  </si>
  <si>
    <t>Hộ bà Nguyễn Thị Miễn</t>
  </si>
  <si>
    <t>001162027136</t>
  </si>
  <si>
    <t>BU 939367</t>
  </si>
  <si>
    <t>CH07178</t>
  </si>
  <si>
    <t>001162001025</t>
  </si>
  <si>
    <t>06/10/2022</t>
  </si>
  <si>
    <t>Thiếu CCCD Bà Thưởng đã chết đại diện Nguyễn Văn Thiều</t>
  </si>
  <si>
    <t>Hộ bà Nguyễn Thị Hồng. Người được ủy quyền ông Nguyễn Đình Tráng</t>
  </si>
  <si>
    <t>08/1982</t>
  </si>
  <si>
    <t>001069003004</t>
  </si>
  <si>
    <t>10/08/2021</t>
  </si>
  <si>
    <t>001140017290</t>
  </si>
  <si>
    <t>04/11/2021</t>
  </si>
  <si>
    <t>001073043711</t>
  </si>
  <si>
    <t>001134011998</t>
  </si>
  <si>
    <t>16/08/2021</t>
  </si>
  <si>
    <t>Hộ ông Trần Minh Ngọc (đã chết) 
người đại diện bà Nguyễn Thị Xuân</t>
  </si>
  <si>
    <t>001153008451</t>
  </si>
  <si>
    <t>xanh</t>
  </si>
  <si>
    <t>chưa ban hành tb thđ</t>
  </si>
  <si>
    <t>CCCD</t>
  </si>
  <si>
    <t>Ngày cấp CCCD</t>
  </si>
  <si>
    <t>Số seri GCN</t>
  </si>
  <si>
    <t>Diện tích</t>
  </si>
  <si>
    <t>Lệch</t>
  </si>
  <si>
    <t>Chưa có sổ</t>
  </si>
  <si>
    <t>Thiếu CCCD</t>
  </si>
  <si>
    <t>Thông báo</t>
  </si>
  <si>
    <t>Thông tin Phục vụ CTBT, hỗ trợ, TĐC</t>
  </si>
  <si>
    <t>Hộ Nguyễn Thị Vân (Ét). Người được ủy quyền bà Trịnh Thị Luyến</t>
  </si>
  <si>
    <t>Phố Lê Lợi, Vân Đình, Ứng Hòa, Hà Nội</t>
  </si>
  <si>
    <t>49/23/8 Bùi Quang Là, phường 12, quận Gò Vấp, TP Hồ Chí Minh</t>
  </si>
  <si>
    <t>Số 7 ngõ 55, Lê Đại Hành, Hai Bà Trưng, Hà Nội</t>
  </si>
  <si>
    <t>Số tờ</t>
  </si>
  <si>
    <t>Ông Lê Hải Châu</t>
  </si>
  <si>
    <t>Thôn Lương Xá</t>
  </si>
  <si>
    <t>Đồng Dộc Trên</t>
  </si>
  <si>
    <r>
      <t xml:space="preserve">ỦY BAN NHÂN DÂN
</t>
    </r>
    <r>
      <rPr>
        <b/>
        <u/>
        <sz val="12"/>
        <color theme="1"/>
        <rFont val="Times New Roman"/>
        <family val="1"/>
        <scheme val="major"/>
      </rPr>
      <t>XÃ ỨNG THIÊN</t>
    </r>
  </si>
  <si>
    <r>
      <t xml:space="preserve">CỘNG HÒA XÃ HỘI CHỦ NGHĨA VIỆT NAM
</t>
    </r>
    <r>
      <rPr>
        <b/>
        <u/>
        <sz val="12"/>
        <color theme="1"/>
        <rFont val="Times New Roman"/>
        <family val="1"/>
        <scheme val="major"/>
      </rPr>
      <t>Độc lập- Tự do- Hạnh phúc</t>
    </r>
  </si>
  <si>
    <r>
      <t xml:space="preserve">BẢNG TỔNG HỢP CÁC HỘ GIA ĐÌNH, CÁ NHÂN CÓ ĐẤT VÀ TÀI SẢN GẮN LIỀN VỚI ĐẤT ĐANG THỰC HIỆN GPMB
DỰ ÁN: ĐẦU TƯ XÂY DỤNG NÂNG CẤP, MỞ RỘNG QUỐC LỘ 21B ĐOẠN TỪ CẦU XÀ KIỀU, XÃ QUẢNG PHÚ CẦU ĐẾN
 ĐƯỜNG CỤM CÔNG NGHIỆP BẮC VÂN ĐÌNH, XÃ LIÊN BẠT, HUYỆN ỨNG HÒA (NAY LÀ XÃ ỨNG THIÊN)
</t>
    </r>
    <r>
      <rPr>
        <b/>
        <i/>
        <sz val="12"/>
        <color theme="1"/>
        <rFont val="Times New Roman"/>
        <family val="1"/>
        <scheme val="major"/>
      </rPr>
      <t>(</t>
    </r>
    <r>
      <rPr>
        <i/>
        <sz val="12"/>
        <color theme="1"/>
        <rFont val="Times New Roman"/>
        <family val="1"/>
        <scheme val="major"/>
      </rPr>
      <t>Kèm theo thông báo số: 53/TB-UBND ngày 19/8/2025 của Ủy ban nhân dân xã Ứng Thiên)</t>
    </r>
  </si>
  <si>
    <t>TÊN</t>
  </si>
  <si>
    <t>Thường trú</t>
  </si>
  <si>
    <t>Địa thửa đất</t>
  </si>
  <si>
    <t>Hộ bà Đỗ Thị Thưởng (đã chết) người đại diện Nguyễn Văn Thiều</t>
  </si>
  <si>
    <t>Số CCCD</t>
  </si>
  <si>
    <t>Số nhân khẩu</t>
  </si>
  <si>
    <t>Họ và tên</t>
  </si>
  <si>
    <t>Ngày, tháng, năm sinh</t>
  </si>
  <si>
    <t>Quan hệ với chủ hộ</t>
  </si>
  <si>
    <t xml:space="preserve">1……
2……
3…...
4……
5……
6……
</t>
  </si>
  <si>
    <t xml:space="preserve">1……
2……
3…...
4……
5……
6……
</t>
  </si>
  <si>
    <t>001162004645</t>
  </si>
  <si>
    <t>001158034935</t>
  </si>
  <si>
    <t>số CMND
110912178</t>
  </si>
  <si>
    <r>
      <t xml:space="preserve">BẢNG TỔNG HỢP CÁC HỘ GIA ĐÌNH, CÁ NHÂN CÓ ĐẤT VÀ TÀI SẢN GẮN LIỀN VỚI ĐẤT ĐANG THỰC HIỆN GPMB
DỰ ÁN: ĐẦU TƯ XÂY DỤNG NÂNG CẤP, MỞ RỘNG QUỐC LỘ 21B ĐOẠN TỪ CẦU XÀ KIỀU, XÃ QUẢNG PHÚ CẦU ĐẾN
 ĐƯỜNG CỤM CÔNG NGHIỆP BẮC VÂN ĐÌNH, XÃ LIÊN BẠT, HUYỆN ỨNG HÒA (NAY LÀ XÃ ỨNG THIÊN)
</t>
    </r>
    <r>
      <rPr>
        <b/>
        <i/>
        <sz val="12"/>
        <color theme="1"/>
        <rFont val="Times New Roman"/>
        <family val="1"/>
        <scheme val="major"/>
      </rPr>
      <t>(</t>
    </r>
    <r>
      <rPr>
        <i/>
        <sz val="12"/>
        <color theme="1"/>
        <rFont val="Times New Roman"/>
        <family val="1"/>
        <scheme val="major"/>
      </rPr>
      <t>Kèm theo Công văn số:   /BQLDA ngày      /     /2025 của Ban quản lý dự án đầu tư- hạ tầng xã Ứng Thiên)</t>
    </r>
  </si>
  <si>
    <t>Thông tin các thành viên trong hộ gia đình</t>
  </si>
  <si>
    <t>Nghề nghiệp</t>
  </si>
  <si>
    <t>Hộ ông Nguyễn Mạnh Hùng</t>
  </si>
  <si>
    <t>Hộ bà Nguyễn Thị Tỉnh</t>
  </si>
  <si>
    <t>Hộ ông Nguyễn Văn Khánh</t>
  </si>
  <si>
    <t>Hộ ông Nguyễn Trung Thật</t>
  </si>
  <si>
    <t>Hộ ông Nguyễn Văn Dũng</t>
  </si>
  <si>
    <t>Hộ ông Nguyễn Văn Nhâm</t>
  </si>
  <si>
    <t>Hộ bà Lê Thị Bến (đã chết) 
người đại diện Nguyễn Văn Mai</t>
  </si>
  <si>
    <t>Hộ ông Nguyễn Như Hiếu</t>
  </si>
  <si>
    <t>Hộ ông Nguyễn Như Hảo (đã chết) người đại diện Nguyễn Như Hiếu</t>
  </si>
  <si>
    <t>Hộ ông Đỗ Văn An</t>
  </si>
  <si>
    <t>Hộ bà Bùi Thị Cải</t>
  </si>
  <si>
    <t>Hộ bà Bùi Thị Thịnh (đã chết) người đại diện Bùi Tiến Lộc</t>
  </si>
  <si>
    <t>Hộ bà Nguyễn Thị Lý</t>
  </si>
  <si>
    <t>Hộ ông Nguyễn Văn Luật</t>
  </si>
  <si>
    <t>Hộ ông Bùi Khánh Dư</t>
  </si>
  <si>
    <t>Hộ bà Bùi Thúy Thanh</t>
  </si>
  <si>
    <t>Hộ ông Bùi Văn Lực</t>
  </si>
  <si>
    <t>Hộ ông Nguyễn Văn Quốc</t>
  </si>
  <si>
    <t>Hộ ông Nguyễn Văn Can</t>
  </si>
  <si>
    <t>Hộ ông Nguyễn Hữu Dương</t>
  </si>
  <si>
    <t>Hộ ông Bùi Quốc Văn</t>
  </si>
  <si>
    <t>Hộ ông Nguyễn Hữu Phương</t>
  </si>
  <si>
    <t>Hộ ông Bùi Văn Tuất</t>
  </si>
  <si>
    <t>Hộ ông Bùi Văn Sửu (đã chết)
 người đại diện ông Bùi Tiến Ký</t>
  </si>
  <si>
    <t>Hộ bà Nguyễn Ngọc Lan</t>
  </si>
  <si>
    <t>Hộ ông Nguyễn Ngọc Thăng</t>
  </si>
  <si>
    <t>Hộ ông Nguyễn Ngọc Đức</t>
  </si>
  <si>
    <t>Hộ ông Nguyễn Thị Liêm</t>
  </si>
  <si>
    <t>Hộ ông Nguyễn Ngọc Thiểm</t>
  </si>
  <si>
    <t>Hộ bà Phạm Thị Vân</t>
  </si>
  <si>
    <t>Hộ bà Nguyễn Thị Hảo</t>
  </si>
  <si>
    <t>Hộ bà Nguyễn Thị Thịnh</t>
  </si>
  <si>
    <t>001151001296</t>
  </si>
  <si>
    <t>…………..</t>
  </si>
  <si>
    <t>001061005279</t>
  </si>
  <si>
    <t>001167027150</t>
  </si>
  <si>
    <t>001067013575</t>
  </si>
  <si>
    <t>001081003978</t>
  </si>
  <si>
    <t>001075005123</t>
  </si>
  <si>
    <t>001063031761</t>
  </si>
  <si>
    <t>001057015325</t>
  </si>
  <si>
    <t>001069037991</t>
  </si>
  <si>
    <t>001067019728</t>
  </si>
  <si>
    <t>001156025017</t>
  </si>
  <si>
    <t>001073004493</t>
  </si>
  <si>
    <t>001173012804</t>
  </si>
  <si>
    <t>001160035265</t>
  </si>
  <si>
    <t>001072045571</t>
  </si>
  <si>
    <t>001047010272</t>
  </si>
  <si>
    <t>001056006460</t>
  </si>
  <si>
    <t>001177032326</t>
  </si>
  <si>
    <t>001057037713</t>
  </si>
  <si>
    <t>001072048790</t>
  </si>
  <si>
    <t>001033003056</t>
  </si>
  <si>
    <t>001070045993</t>
  </si>
  <si>
    <t>001053016565</t>
  </si>
  <si>
    <t>001058032294</t>
  </si>
  <si>
    <t>001058012765</t>
  </si>
  <si>
    <t>001169030375</t>
  </si>
  <si>
    <t>019083000093</t>
  </si>
  <si>
    <t>089095003191</t>
  </si>
  <si>
    <t>001159009897</t>
  </si>
  <si>
    <t>001072012464</t>
  </si>
  <si>
    <t>001170000806</t>
  </si>
  <si>
    <t>001175024941</t>
  </si>
  <si>
    <t>079054009777</t>
  </si>
  <si>
    <t>001174007239</t>
  </si>
  <si>
    <t>01</t>
  </si>
  <si>
    <t>bà Nguyễn Thị Loan
001156000591</t>
  </si>
  <si>
    <t>……………</t>
  </si>
  <si>
    <t xml:space="preserve">Tổng DT đất NN hộ đang sử dụng </t>
  </si>
  <si>
    <t xml:space="preserve">Tỷ lệ % diện tích bị thu hồi </t>
  </si>
  <si>
    <t xml:space="preserve">Số nhân khẩu </t>
  </si>
  <si>
    <t>BT về đất (đồng)</t>
  </si>
  <si>
    <t>Hỗ trợ đào tào nghề (đồng)</t>
  </si>
  <si>
    <t>HT ổn định đời sống (đồng)</t>
  </si>
  <si>
    <t>BT về cây trồng (đồng)</t>
  </si>
  <si>
    <t>Thưởng tiến độ (đồng)</t>
  </si>
  <si>
    <t>Tổng tiền BT, HT (đồng)</t>
  </si>
  <si>
    <t>(1)</t>
  </si>
  <si>
    <t>(2)</t>
  </si>
  <si>
    <t>(3)</t>
  </si>
  <si>
    <t>(4)</t>
  </si>
  <si>
    <t>(5)</t>
  </si>
  <si>
    <t>(6)</t>
  </si>
  <si>
    <t>(7)</t>
  </si>
  <si>
    <t>(8)</t>
  </si>
  <si>
    <t>(9)</t>
  </si>
  <si>
    <t>(10)</t>
  </si>
  <si>
    <t>(11)</t>
  </si>
  <si>
    <t>(12)</t>
  </si>
  <si>
    <t>(13)</t>
  </si>
  <si>
    <t>(14)</t>
  </si>
  <si>
    <t>(17)</t>
  </si>
  <si>
    <t>(16)=(9)*135.000*5</t>
  </si>
  <si>
    <t>(15)=(9)*135.000</t>
  </si>
  <si>
    <t>(18)</t>
  </si>
  <si>
    <t>(19)=(9)*3.000</t>
  </si>
  <si>
    <t>(20)=(15)+(16)+(17)+(18)+(19)</t>
  </si>
  <si>
    <t>Tổng cộng</t>
  </si>
  <si>
    <t>Thôn Bặt Ngõ</t>
  </si>
  <si>
    <t>Đồng Dinh</t>
  </si>
  <si>
    <t>Đồng 5%</t>
  </si>
  <si>
    <t>TDP Đường 5, 
Dương Xá, Gia Lâm</t>
  </si>
  <si>
    <t>Phú Cường, Phú Riềng, 
Phú Riềng, Bình Phước</t>
  </si>
  <si>
    <t>99, Khu Phố 12, An Bình, 
Thành phố Biên Hòa, Đồng Nai</t>
  </si>
  <si>
    <t>16LK4, 90 Nguyễn Tuân, 
TXTrung, Thanh Xuân, Hà Nội</t>
  </si>
  <si>
    <t>Phố Quang Trung, 
thị trấn Vân Đình, Ứng Hòa</t>
  </si>
  <si>
    <t>CH9 tầng 22 Tòa P3 CC360, Giải Phóng, Phương Liệt, Thanh Xuân, Hà Nội</t>
  </si>
  <si>
    <t>25/47 đường số 20, phường 8, Gò Vấp, TP Hồ Chí Minh</t>
  </si>
  <si>
    <t>số 9 ngách 79/17 Triều Khúc, Thanh Xuân Nam, Thanh Xuân, Hà Nội</t>
  </si>
  <si>
    <t>3A Ngõ 105 Nguyễn Công Hoan, Ngọc Khánh, Ba Đình, Hà Nội</t>
  </si>
  <si>
    <t>Đồng Thông Linh, 
thôn Quảng Nguyên</t>
  </si>
  <si>
    <t>Thôn Bặt Ngõ, Liên Bạt, 
Ứng Hòa</t>
  </si>
  <si>
    <r>
      <t xml:space="preserve">BẢNG TỔNG HỢP CÁC HỘ GIA ĐÌNH, CÁ NHÂN CÓ ĐẤT VÀ TÀI SẢN GẮN LIỀN VỚI ĐẤT ĐANG THỰC HIỆN GPMB
DỰ ÁN: ĐẦU TƯ XÂY DỰNG NÂNG CẤP, MỞ RỘNG QUỐC LỘ 21B ĐOẠN TỪ CẦU XÀ KIỀU, XÃ QUẢNG PHÚ CẦU ĐẾN
 ĐƯỜNG CỤM CÔNG NGHIỆP BẮC VÂN ĐÌNH, XÃ LIÊN BẠT, HUYỆN ỨNG HÒA (NAY LÀ XÃ ỨNG THIÊN)
</t>
    </r>
    <r>
      <rPr>
        <b/>
        <i/>
        <sz val="12"/>
        <color theme="1"/>
        <rFont val="Times New Roman"/>
        <family val="1"/>
        <scheme val="major"/>
      </rPr>
      <t>(</t>
    </r>
    <r>
      <rPr>
        <i/>
        <sz val="12"/>
        <color theme="1"/>
        <rFont val="Times New Roman"/>
        <family val="1"/>
        <scheme val="major"/>
      </rPr>
      <t>Kèm theo Công văn số:       /BQLDA ngày      /     /2025 của Ban quản lý dự án đầu tư- hạ tầng xã Ứng Thiên)</t>
    </r>
  </si>
  <si>
    <t>Thông tin Phục vụ công tác BT, hỗ trợ, TĐC</t>
  </si>
  <si>
    <t>khẩu  ruộng</t>
  </si>
  <si>
    <t>TB THĐ</t>
  </si>
  <si>
    <t>53/TB-UBND ngày 19/8/2025</t>
  </si>
  <si>
    <t>BB kiểm đếm</t>
  </si>
  <si>
    <t>26/8/2025</t>
  </si>
  <si>
    <t>Số GCN</t>
  </si>
  <si>
    <t>Mục đích SD</t>
  </si>
  <si>
    <t>BR 854193</t>
  </si>
  <si>
    <t>Đất chuyên trồng lúa nước</t>
  </si>
  <si>
    <t>BU 980167</t>
  </si>
  <si>
    <t>BR 854244</t>
  </si>
  <si>
    <t>BU 980176</t>
  </si>
  <si>
    <t>BR 854331</t>
  </si>
  <si>
    <t>BR 854426</t>
  </si>
  <si>
    <t>BR 854207</t>
  </si>
  <si>
    <t>BR 854172</t>
  </si>
  <si>
    <t>BR 854098</t>
  </si>
  <si>
    <t>BR 854130</t>
  </si>
  <si>
    <t>BR 854150</t>
  </si>
  <si>
    <t>BR 854417</t>
  </si>
  <si>
    <t>BR 854475</t>
  </si>
  <si>
    <t>BR 854147</t>
  </si>
  <si>
    <t>BR 854327</t>
  </si>
  <si>
    <t>BR 854290</t>
  </si>
  <si>
    <t>BR 854550</t>
  </si>
  <si>
    <t>BR 854122</t>
  </si>
  <si>
    <t>BR 854513</t>
  </si>
  <si>
    <t>BR 854450</t>
  </si>
  <si>
    <t>BR 854446</t>
  </si>
  <si>
    <t>BR 854462</t>
  </si>
  <si>
    <t>BU 980175</t>
  </si>
  <si>
    <t>Mất sổ</t>
  </si>
  <si>
    <t>BU939982</t>
  </si>
  <si>
    <t>BU 878563</t>
  </si>
  <si>
    <t>BT 746110</t>
  </si>
  <si>
    <t>77/TB-UBND ngày 11/4/2025</t>
  </si>
  <si>
    <t>15/4/2025</t>
  </si>
  <si>
    <t>103/TB-UBND ngày 28/4/2025</t>
  </si>
  <si>
    <t>BU 878656</t>
  </si>
  <si>
    <t>SAI HSKT</t>
  </si>
  <si>
    <t>BU 980134</t>
  </si>
  <si>
    <t>BR 854144</t>
  </si>
  <si>
    <t>BR 854562</t>
  </si>
  <si>
    <t>697</t>
  </si>
  <si>
    <t>324</t>
  </si>
  <si>
    <t>706</t>
  </si>
  <si>
    <t>677</t>
  </si>
  <si>
    <t>696</t>
  </si>
  <si>
    <t>669</t>
  </si>
  <si>
    <t>705</t>
  </si>
  <si>
    <t>689</t>
  </si>
  <si>
    <t>205</t>
  </si>
  <si>
    <t>204</t>
  </si>
  <si>
    <t>228</t>
  </si>
  <si>
    <t>716</t>
  </si>
  <si>
    <t>Nhân khẩu giao ruộng</t>
  </si>
  <si>
    <t>Số nhân khẩu trong hộ hiện tại</t>
  </si>
  <si>
    <t>nhầm</t>
  </si>
  <si>
    <t>Hộ bà Đặng Thị Kinh. Người được ủy quyền ông Lại Văn Trĩ</t>
  </si>
  <si>
    <t>BU 878849</t>
  </si>
  <si>
    <t>BU 878845</t>
  </si>
  <si>
    <t>Vợ chồng chủ hộ đã chết nên không rõ tình trạng</t>
  </si>
  <si>
    <t>Nhầm</t>
  </si>
  <si>
    <t>001073022944</t>
  </si>
  <si>
    <t>Tổng DT đất NN hộ đang sử dụng (sào)</t>
  </si>
  <si>
    <t>Tổng DT đất NN hộ đang sử dụng (m2)</t>
  </si>
  <si>
    <t>Hộ gia đình báo chưa được cấp GCN</t>
  </si>
  <si>
    <t xml:space="preserve">Hộ gia đình chưa cung cấp </t>
  </si>
  <si>
    <t>04</t>
  </si>
  <si>
    <t>05</t>
  </si>
  <si>
    <t>03</t>
  </si>
  <si>
    <t>STT 1</t>
  </si>
  <si>
    <t>Số tờ ĐC</t>
  </si>
  <si>
    <t xml:space="preserve">Số tờ </t>
  </si>
  <si>
    <t>Cấy lúa</t>
  </si>
  <si>
    <t>Không có cây cối, hoa màu</t>
  </si>
  <si>
    <r>
      <t>Cấy lúa tẻ trên diện thu hồi 92,9 m</t>
    </r>
    <r>
      <rPr>
        <vertAlign val="superscript"/>
        <sz val="13"/>
        <color theme="1"/>
        <rFont val="Times New Roman"/>
        <family val="1"/>
      </rPr>
      <t>2</t>
    </r>
  </si>
  <si>
    <r>
      <t>Cấy lúa tẻ trên diện thu hồi 31,8 m</t>
    </r>
    <r>
      <rPr>
        <vertAlign val="superscript"/>
        <sz val="13"/>
        <color theme="1"/>
        <rFont val="Times New Roman"/>
        <family val="1"/>
      </rPr>
      <t>2</t>
    </r>
  </si>
  <si>
    <r>
      <t>Cấy lúa tẻ trên diện thu hồi 91,3 m</t>
    </r>
    <r>
      <rPr>
        <vertAlign val="superscript"/>
        <sz val="13"/>
        <color theme="1"/>
        <rFont val="Times New Roman"/>
        <family val="1"/>
      </rPr>
      <t>2</t>
    </r>
  </si>
  <si>
    <r>
      <t>Cấy lúa tẻ trên diện thu hồi 79,8 m</t>
    </r>
    <r>
      <rPr>
        <vertAlign val="superscript"/>
        <sz val="13"/>
        <color theme="1"/>
        <rFont val="Times New Roman"/>
        <family val="1"/>
      </rPr>
      <t>2</t>
    </r>
  </si>
  <si>
    <r>
      <t>Cấy lúa tẻ trên diện thu hồi 97,5 m</t>
    </r>
    <r>
      <rPr>
        <vertAlign val="superscript"/>
        <sz val="13"/>
        <color theme="1"/>
        <rFont val="Times New Roman"/>
        <family val="1"/>
      </rPr>
      <t>2</t>
    </r>
  </si>
  <si>
    <r>
      <t>Cấy lúa tẻ trên diện thu hồi 55,1 m</t>
    </r>
    <r>
      <rPr>
        <vertAlign val="superscript"/>
        <sz val="13"/>
        <color theme="1"/>
        <rFont val="Times New Roman"/>
        <family val="1"/>
      </rPr>
      <t>2</t>
    </r>
  </si>
  <si>
    <r>
      <t>Cấy lúa tẻ trên diện thu hồi 99,4 m</t>
    </r>
    <r>
      <rPr>
        <vertAlign val="superscript"/>
        <sz val="13"/>
        <color theme="1"/>
        <rFont val="Times New Roman"/>
        <family val="1"/>
      </rPr>
      <t>2</t>
    </r>
  </si>
  <si>
    <r>
      <t>Cấy lúa tẻ trên diện thu hồi 80,2 m</t>
    </r>
    <r>
      <rPr>
        <vertAlign val="superscript"/>
        <sz val="13"/>
        <color theme="1"/>
        <rFont val="Times New Roman"/>
        <family val="1"/>
      </rPr>
      <t>2</t>
    </r>
  </si>
  <si>
    <r>
      <t>Cấy lúa tẻ trên diện thu hồi 230,5 m</t>
    </r>
    <r>
      <rPr>
        <vertAlign val="superscript"/>
        <sz val="13"/>
        <color theme="1"/>
        <rFont val="Times New Roman"/>
        <family val="1"/>
      </rPr>
      <t>2</t>
    </r>
  </si>
  <si>
    <r>
      <t>Cấy lúa tẻ trên diện thu hồi 116,8 m</t>
    </r>
    <r>
      <rPr>
        <vertAlign val="superscript"/>
        <sz val="13"/>
        <color theme="1"/>
        <rFont val="Times New Roman"/>
        <family val="1"/>
      </rPr>
      <t>2</t>
    </r>
  </si>
  <si>
    <t>BU 878216</t>
  </si>
  <si>
    <t>BR 854405</t>
  </si>
  <si>
    <t>Thông tin phục vụ công tác GPMB</t>
  </si>
  <si>
    <t>Thông tin theo bản đồ địa chính</t>
  </si>
  <si>
    <t xml:space="preserve">Số thửa </t>
  </si>
  <si>
    <t>Diện tích (m2)</t>
  </si>
  <si>
    <t>ĐẠI DIỆN BAN QLDA ĐẦU TƯ- HẠ TẦNG
XÃ ỨNG THIÊN</t>
  </si>
  <si>
    <t>ĐẠI DIỆN PHÒNG KINH TẾ
XÃ ỨNG THIÊN</t>
  </si>
  <si>
    <t xml:space="preserve">Hộ gia đình báo chưa được cấp GCN </t>
  </si>
  <si>
    <t>Có</t>
  </si>
  <si>
    <t>06/3/2014</t>
  </si>
  <si>
    <t>Hộ gia đình báo mất sổ</t>
  </si>
  <si>
    <t>Hội nghị kết thúc vào hồi ..... giờ ....... phút cùng ngày, các thành viên đã đồng ý , nhất trí nội dung trong bảng biểu và ký tên dưới đây./.</t>
  </si>
  <si>
    <t>Hộ gia đình, cá nhân trực tiếp SXNN</t>
  </si>
  <si>
    <t>Chưa được cấp GCN. Hồ sơ địa chính là Nguyễn Thị Ét (đã có đơn xác nhận 2 tên là 1)</t>
  </si>
  <si>
    <t>Chưa được cấp GCN. Hồ sơ địa chính là Chu Thị Ngạn (đã có đơn xác nhận 2 tên là 1)</t>
  </si>
  <si>
    <t>Để lại  gửi văn bản yêu cầu VPĐK đất đai cung cấp thông tin GCN</t>
  </si>
  <si>
    <r>
      <t xml:space="preserve">BẢNG TỔNG HỢP CÁC HỘ GIA ĐÌNH, CÁ NHÂN CÓ ĐẤT VÀ TÀI SẢN GẮN LIỀN VỚI ĐẤT ĐANG THỰC HIỆN GPMB
DỰ ÁN: ĐẦU TƯ XÂY DỰNG NÂNG CẤP, MỞ RỘNG QUỐC LỘ 21B ĐOẠN TỪ CẦU XÀ KIỀU, XÃ QUẢNG PHÚ CẦU ĐẾN
 ĐƯỜNG CỤM CÔNG NGHIỆP BẮC VÂN ĐÌNH, XÃ LIÊN BẠT, HUYỆN ỨNG HÒA (NAY LÀ XÃ ỨNG THIÊN)
</t>
    </r>
    <r>
      <rPr>
        <sz val="16"/>
        <rFont val="Times New Roman"/>
        <family val="1"/>
        <scheme val="major"/>
      </rPr>
      <t>(Kèm theo biên bản làm việc ngày 23/9/2025)</t>
    </r>
  </si>
  <si>
    <t>Nguyễn Hữu Phương và Nguyễn Hữu Tuấn</t>
  </si>
  <si>
    <t>001079026115
001067003104</t>
  </si>
  <si>
    <t>2 thửa đã cộng dồn</t>
  </si>
  <si>
    <t>đồng sở hữu</t>
  </si>
  <si>
    <t>53/TB-UBND ngày 19/8/2025 của UBND xã Ứng Thiên</t>
  </si>
  <si>
    <t>103/TB-UBND ngày 28/4/2025 của UBND huyện Ứng Hòa</t>
  </si>
  <si>
    <t>77/TB-UBND ngày 11/4/2025 của UBND huyện Ứng Hòa</t>
  </si>
  <si>
    <r>
      <t>Cấy lúa tẻ trên diện thu hồi 93,9 m</t>
    </r>
    <r>
      <rPr>
        <vertAlign val="superscript"/>
        <sz val="13"/>
        <color theme="1"/>
        <rFont val="Times New Roman"/>
        <family val="1"/>
      </rPr>
      <t>2</t>
    </r>
  </si>
  <si>
    <t xml:space="preserve"> Nguyễn Hữu Tuấn</t>
  </si>
  <si>
    <t xml:space="preserve">001079026115
</t>
  </si>
  <si>
    <t>Cây trồng trên đất</t>
  </si>
  <si>
    <t>Ngày kiểm đếm</t>
  </si>
  <si>
    <t>Thông báo thu hồi đất số</t>
  </si>
  <si>
    <t>Không có cây trồng</t>
  </si>
  <si>
    <t xml:space="preserve">Tỷ lệ % diện tích thu hồi </t>
  </si>
  <si>
    <r>
      <t xml:space="preserve">BẢNG TỔNG HỢP CÁC HỘ GIA ĐÌNH, CÁ NHÂN CÓ ĐẤT VÀ TÀI SẢN GẮN LIỀN VỚI ĐẤT ĐANG THỰC HIỆN GPMB
DỰ ÁN: ĐẦU TƯ XÂY DỰNG NÂNG CẤP, MỞ RỘNG QUỐC LỘ 21B ĐOẠN TỪ CẦU XÀ KIỀU, XÃ QUẢNG PHÚ CẦU ĐẾN
 ĐƯỜNG CỤM CÔNG NGHIỆP BẮC VÂN ĐÌNH, XÃ LIÊN BẠT, HUYỆN ỨNG HÒA (NAY LÀ XÃ ỨNG THIÊN)
</t>
    </r>
    <r>
      <rPr>
        <i/>
        <sz val="14"/>
        <rFont val="Times New Roman"/>
        <family val="1"/>
        <scheme val="major"/>
      </rPr>
      <t>(Kèm theo thông báo số               /TB-BQLDA ngày           tháng 10 năm 2025 của Ban quản lý dự án đầu tư- hạ tầng xã Ứng Thiên)</t>
    </r>
  </si>
  <si>
    <t>Số tiền bằng chữ</t>
  </si>
  <si>
    <r>
      <t xml:space="preserve">BẢNG TỔNG HỢP CÁC HỘ GIA ĐÌNH, CÁ NHÂN CÓ ĐẤT VÀ TÀI SẢN GẮN LIỀN VỚI ĐẤT ĐANG THỰC HIỆN GPMB
DỰ ÁN: ĐẦU TƯ XÂY DỰNG NÂNG CẤP, MỞ RỘNG QUỐC LỘ 21B ĐOẠN TỪ CẦU XÀ KIỀU, XÃ QUẢNG PHÚ CẦU ĐẾN
 ĐƯỜNG CỤM CÔNG NGHIỆP BẮC VÂN ĐÌNH, XÃ LIÊN BẠT, HUYỆN ỨNG HÒA (NAY LÀ XÃ ỨNG THIÊN)
</t>
    </r>
    <r>
      <rPr>
        <i/>
        <sz val="14"/>
        <rFont val="Times New Roman"/>
        <family val="1"/>
        <scheme val="major"/>
      </rPr>
      <t>(Kèm theo thông báo số: 57/TB-BQLDA ngày 17 tháng 10 năm 2025 của Ban quản lý dự án đầu tư- hạ tầng xã Ứng Thiên)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</si>
</sst>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0.0"/>
    <numFmt numFmtId="165" formatCode="_(* #,##0.0_);_(* \(#,##0.0\);_(* &quot;-&quot;??_);_(@_)"/>
    <numFmt numFmtId="166" formatCode="_(* #,##0_);_(* \(#,##0\);_(* &quot;-&quot;??_);_(@_)"/>
    <numFmt numFmtId="167" formatCode="_(* #,##0.0_);_(* \(#,##0.0\);_(* &quot;-&quot;?_);_(@_)"/>
    <numFmt numFmtId="168" formatCode="0.0%"/>
  </numFmts>
  <fonts count="48" x14ac:knownFonts="1">
    <font>
      <sz val="11"/>
      <color theme="1"/>
      <name val="Arial"/>
      <family val="2"/>
      <scheme val="minor"/>
    </font>
    <font>
      <sz val="14"/>
      <color theme="1"/>
      <name val="Times New Roman"/>
      <family val="2"/>
    </font>
    <font>
      <b/>
      <sz val="13"/>
      <name val="Times New Roman"/>
      <family val="1"/>
    </font>
    <font>
      <b/>
      <sz val="13"/>
      <color theme="1"/>
      <name val="Times New Roman"/>
      <family val="1"/>
    </font>
    <font>
      <b/>
      <sz val="13"/>
      <color indexed="8"/>
      <name val="Times New Roman"/>
      <family val="1"/>
    </font>
    <font>
      <b/>
      <sz val="12"/>
      <name val="Times New Roman"/>
      <family val="1"/>
    </font>
    <font>
      <b/>
      <sz val="12"/>
      <color indexed="10"/>
      <name val="Times New Roman"/>
      <family val="1"/>
    </font>
    <font>
      <b/>
      <sz val="12"/>
      <color indexed="8"/>
      <name val="Times New Roman"/>
      <family val="1"/>
    </font>
    <font>
      <sz val="11"/>
      <name val="Times New Roman"/>
      <family val="1"/>
    </font>
    <font>
      <sz val="11"/>
      <color indexed="10"/>
      <name val="Times New Roman"/>
      <family val="1"/>
    </font>
    <font>
      <sz val="13"/>
      <name val="Times New Roman"/>
      <family val="1"/>
    </font>
    <font>
      <sz val="13"/>
      <color theme="1"/>
      <name val="Times New Roman"/>
      <family val="1"/>
    </font>
    <font>
      <sz val="10"/>
      <name val="Times New Roman"/>
      <family val="1"/>
    </font>
    <font>
      <sz val="11"/>
      <color theme="1"/>
      <name val="Times New Roman"/>
      <family val="1"/>
    </font>
    <font>
      <b/>
      <sz val="11"/>
      <name val="Times New Roman"/>
      <family val="1"/>
    </font>
    <font>
      <sz val="12"/>
      <name val="Times New Roman"/>
      <family val="1"/>
    </font>
    <font>
      <sz val="12"/>
      <color indexed="10"/>
      <name val="Times New Roman"/>
      <family val="1"/>
    </font>
    <font>
      <sz val="12"/>
      <color theme="1"/>
      <name val="Arial"/>
      <family val="2"/>
      <scheme val="minor"/>
    </font>
    <font>
      <b/>
      <sz val="12"/>
      <color theme="1"/>
      <name val="Times New Roman"/>
      <family val="1"/>
    </font>
    <font>
      <sz val="12"/>
      <color theme="1"/>
      <name val="Times New Roman"/>
      <family val="1"/>
    </font>
    <font>
      <i/>
      <sz val="12"/>
      <name val="Times New Roman"/>
      <family val="1"/>
    </font>
    <font>
      <b/>
      <sz val="12"/>
      <color theme="1"/>
      <name val="Times New Roman"/>
      <family val="1"/>
      <scheme val="major"/>
    </font>
    <font>
      <b/>
      <i/>
      <sz val="12"/>
      <color theme="1"/>
      <name val="Times New Roman"/>
      <family val="1"/>
      <scheme val="major"/>
    </font>
    <font>
      <i/>
      <sz val="12"/>
      <color theme="1"/>
      <name val="Times New Roman"/>
      <family val="1"/>
      <scheme val="major"/>
    </font>
    <font>
      <b/>
      <u/>
      <sz val="12"/>
      <color theme="1"/>
      <name val="Times New Roman"/>
      <family val="1"/>
      <scheme val="major"/>
    </font>
    <font>
      <sz val="11"/>
      <color theme="1"/>
      <name val="Arial"/>
      <family val="2"/>
      <scheme val="minor"/>
    </font>
    <font>
      <sz val="12"/>
      <color theme="1"/>
      <name val="Times New Roman"/>
      <family val="1"/>
      <scheme val="major"/>
    </font>
    <font>
      <sz val="11"/>
      <color theme="1"/>
      <name val="Times New Roman"/>
      <family val="1"/>
      <scheme val="major"/>
    </font>
    <font>
      <sz val="11"/>
      <name val="Times New Roman"/>
      <family val="1"/>
      <scheme val="major"/>
    </font>
    <font>
      <sz val="11"/>
      <color rgb="FFFF0000"/>
      <name val="Times New Roman"/>
      <family val="1"/>
      <scheme val="major"/>
    </font>
    <font>
      <sz val="12"/>
      <name val="Times New Roman"/>
      <family val="1"/>
      <scheme val="major"/>
    </font>
    <font>
      <b/>
      <sz val="12"/>
      <name val="Times New Roman"/>
      <family val="1"/>
      <scheme val="major"/>
    </font>
    <font>
      <sz val="7"/>
      <color theme="1"/>
      <name val="Times New Roman"/>
      <family val="1"/>
      <scheme val="major"/>
    </font>
    <font>
      <sz val="10"/>
      <color theme="1"/>
      <name val="Times New Roman"/>
      <family val="1"/>
      <scheme val="major"/>
    </font>
    <font>
      <sz val="10"/>
      <name val="Times New Roman"/>
      <family val="1"/>
      <scheme val="major"/>
    </font>
    <font>
      <b/>
      <sz val="12"/>
      <color rgb="FFFF0000"/>
      <name val="Times New Roman"/>
      <family val="1"/>
      <scheme val="major"/>
    </font>
    <font>
      <b/>
      <sz val="11"/>
      <color rgb="FFFF0000"/>
      <name val="Times New Roman"/>
      <family val="1"/>
      <scheme val="major"/>
    </font>
    <font>
      <b/>
      <i/>
      <sz val="12"/>
      <color rgb="FFFF0000"/>
      <name val="Times New Roman"/>
      <family val="1"/>
    </font>
    <font>
      <b/>
      <sz val="12"/>
      <color theme="1"/>
      <name val="Arial"/>
      <family val="2"/>
      <scheme val="minor"/>
    </font>
    <font>
      <b/>
      <sz val="12"/>
      <color indexed="8"/>
      <name val="Times New Roman"/>
      <family val="1"/>
      <scheme val="major"/>
    </font>
    <font>
      <b/>
      <i/>
      <sz val="12"/>
      <color rgb="FFFF0000"/>
      <name val="Times New Roman"/>
      <family val="1"/>
      <scheme val="major"/>
    </font>
    <font>
      <vertAlign val="superscript"/>
      <sz val="13"/>
      <color theme="1"/>
      <name val="Times New Roman"/>
      <family val="1"/>
    </font>
    <font>
      <b/>
      <sz val="14"/>
      <color theme="1"/>
      <name val="Times New Roman"/>
      <family val="1"/>
      <scheme val="major"/>
    </font>
    <font>
      <b/>
      <sz val="16"/>
      <name val="Times New Roman"/>
      <family val="1"/>
      <scheme val="major"/>
    </font>
    <font>
      <sz val="16"/>
      <name val="Times New Roman"/>
      <family val="1"/>
      <scheme val="major"/>
    </font>
    <font>
      <b/>
      <u val="singleAccounting"/>
      <sz val="12"/>
      <color theme="1"/>
      <name val="Times New Roman"/>
      <family val="1"/>
      <scheme val="major"/>
    </font>
    <font>
      <b/>
      <sz val="14"/>
      <name val="Times New Roman"/>
      <family val="1"/>
      <scheme val="major"/>
    </font>
    <font>
      <i/>
      <sz val="14"/>
      <name val="Times New Roman"/>
      <family val="1"/>
      <scheme val="major"/>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theme="9" tint="0.59999389629810485"/>
        <bgColor indexed="64"/>
      </patternFill>
    </fill>
    <fill>
      <patternFill patternType="solid">
        <fgColor rgb="FFFFC0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double">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4">
    <xf numFmtId="0" fontId="0" fillId="0" borderId="0"/>
    <xf numFmtId="43" fontId="1" fillId="0" borderId="0" applyFont="0" applyFill="0" applyBorder="0" applyAlignment="0" applyProtection="0"/>
    <xf numFmtId="0" fontId="25" fillId="0" borderId="0"/>
    <xf numFmtId="9" fontId="25" fillId="0" borderId="0" applyFont="0" applyFill="0" applyBorder="0" applyAlignment="0" applyProtection="0"/>
  </cellStyleXfs>
  <cellXfs count="864">
    <xf numFmtId="0" fontId="0" fillId="0" borderId="0" xfId="0"/>
    <xf numFmtId="1" fontId="8" fillId="3" borderId="2" xfId="0" applyNumberFormat="1" applyFont="1" applyFill="1" applyBorder="1" applyAlignment="1">
      <alignment horizontal="center" vertical="center"/>
    </xf>
    <xf numFmtId="2" fontId="8" fillId="3" borderId="3" xfId="0" applyNumberFormat="1" applyFont="1" applyFill="1" applyBorder="1" applyAlignment="1">
      <alignment horizontal="left" vertical="center"/>
    </xf>
    <xf numFmtId="2" fontId="8" fillId="3" borderId="3" xfId="0" applyNumberFormat="1" applyFont="1" applyFill="1" applyBorder="1" applyAlignment="1">
      <alignment horizontal="center" vertical="center"/>
    </xf>
    <xf numFmtId="49" fontId="8" fillId="3" borderId="3" xfId="0" applyNumberFormat="1" applyFont="1" applyFill="1" applyBorder="1" applyAlignment="1">
      <alignment horizontal="center" vertical="center"/>
    </xf>
    <xf numFmtId="1" fontId="8" fillId="3" borderId="3" xfId="0" applyNumberFormat="1" applyFont="1" applyFill="1" applyBorder="1" applyAlignment="1">
      <alignment horizontal="center" vertical="center"/>
    </xf>
    <xf numFmtId="164" fontId="8" fillId="3" borderId="3" xfId="0" applyNumberFormat="1" applyFont="1" applyFill="1" applyBorder="1" applyAlignment="1">
      <alignment horizontal="right" vertical="center"/>
    </xf>
    <xf numFmtId="164" fontId="9" fillId="3" borderId="3" xfId="0" applyNumberFormat="1" applyFont="1" applyFill="1" applyBorder="1" applyAlignment="1">
      <alignment horizontal="right" vertical="center"/>
    </xf>
    <xf numFmtId="1" fontId="10" fillId="3" borderId="3" xfId="0" applyNumberFormat="1" applyFont="1" applyFill="1" applyBorder="1" applyAlignment="1">
      <alignment horizontal="center" vertical="center"/>
    </xf>
    <xf numFmtId="164" fontId="8" fillId="3" borderId="3" xfId="0" applyNumberFormat="1" applyFont="1" applyFill="1" applyBorder="1" applyAlignment="1">
      <alignment horizontal="center" vertical="center" wrapText="1"/>
    </xf>
    <xf numFmtId="164" fontId="10" fillId="3" borderId="3" xfId="0" applyNumberFormat="1" applyFont="1" applyFill="1" applyBorder="1" applyAlignment="1">
      <alignment horizontal="center" vertical="center" wrapText="1"/>
    </xf>
    <xf numFmtId="2" fontId="10" fillId="3" borderId="0" xfId="0" applyNumberFormat="1" applyFont="1" applyFill="1" applyAlignment="1">
      <alignment horizontal="center" vertical="center"/>
    </xf>
    <xf numFmtId="49" fontId="10" fillId="3" borderId="0" xfId="0" quotePrefix="1" applyNumberFormat="1" applyFont="1" applyFill="1" applyAlignment="1">
      <alignment horizontal="center" vertical="center"/>
    </xf>
    <xf numFmtId="0" fontId="11" fillId="3" borderId="0" xfId="0" applyFont="1" applyFill="1"/>
    <xf numFmtId="1" fontId="10" fillId="3" borderId="0" xfId="0" applyNumberFormat="1" applyFont="1" applyFill="1" applyAlignment="1">
      <alignment horizontal="center" vertical="center"/>
    </xf>
    <xf numFmtId="0" fontId="0" fillId="3" borderId="0" xfId="0" applyFill="1"/>
    <xf numFmtId="2" fontId="10" fillId="3" borderId="0" xfId="0" applyNumberFormat="1" applyFont="1" applyFill="1" applyAlignment="1">
      <alignment horizontal="left" vertical="center"/>
    </xf>
    <xf numFmtId="49" fontId="11" fillId="3" borderId="0" xfId="0" quotePrefix="1" applyNumberFormat="1" applyFont="1" applyFill="1" applyAlignment="1">
      <alignment horizontal="center" vertical="center"/>
    </xf>
    <xf numFmtId="49" fontId="10" fillId="3" borderId="0" xfId="0" applyNumberFormat="1" applyFont="1" applyFill="1" applyAlignment="1">
      <alignment horizontal="center" vertical="center"/>
    </xf>
    <xf numFmtId="164" fontId="10" fillId="2" borderId="3" xfId="0" applyNumberFormat="1" applyFont="1" applyFill="1" applyBorder="1" applyAlignment="1">
      <alignment horizontal="center" vertical="center" wrapText="1"/>
    </xf>
    <xf numFmtId="1" fontId="10" fillId="0" borderId="0" xfId="0" applyNumberFormat="1" applyFont="1" applyAlignment="1">
      <alignment horizontal="center" vertical="center"/>
    </xf>
    <xf numFmtId="49" fontId="10" fillId="0" borderId="0" xfId="0" quotePrefix="1" applyNumberFormat="1" applyFont="1" applyAlignment="1">
      <alignment horizontal="center" vertical="center"/>
    </xf>
    <xf numFmtId="2" fontId="10" fillId="0" borderId="0" xfId="0" applyNumberFormat="1" applyFont="1" applyAlignment="1">
      <alignment horizontal="left" vertical="center"/>
    </xf>
    <xf numFmtId="2" fontId="8" fillId="3" borderId="5" xfId="0" applyNumberFormat="1" applyFont="1" applyFill="1" applyBorder="1" applyAlignment="1">
      <alignment horizontal="left" vertical="center"/>
    </xf>
    <xf numFmtId="2" fontId="8" fillId="3" borderId="5" xfId="0" applyNumberFormat="1" applyFont="1" applyFill="1" applyBorder="1" applyAlignment="1">
      <alignment horizontal="center" vertical="center"/>
    </xf>
    <xf numFmtId="49" fontId="8" fillId="3" borderId="5" xfId="0" applyNumberFormat="1" applyFont="1" applyFill="1" applyBorder="1" applyAlignment="1">
      <alignment horizontal="center" vertical="center"/>
    </xf>
    <xf numFmtId="1" fontId="8" fillId="3" borderId="5" xfId="0" applyNumberFormat="1" applyFont="1" applyFill="1" applyBorder="1" applyAlignment="1">
      <alignment horizontal="center" vertical="center"/>
    </xf>
    <xf numFmtId="164" fontId="8" fillId="3" borderId="5" xfId="0" applyNumberFormat="1" applyFont="1" applyFill="1" applyBorder="1" applyAlignment="1">
      <alignment horizontal="right" vertical="center"/>
    </xf>
    <xf numFmtId="164" fontId="9" fillId="3" borderId="5" xfId="0" applyNumberFormat="1" applyFont="1" applyFill="1" applyBorder="1" applyAlignment="1">
      <alignment horizontal="right" vertical="center"/>
    </xf>
    <xf numFmtId="1" fontId="10" fillId="3" borderId="5"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wrapText="1"/>
    </xf>
    <xf numFmtId="2" fontId="8" fillId="3" borderId="6" xfId="0" applyNumberFormat="1" applyFont="1" applyFill="1" applyBorder="1" applyAlignment="1">
      <alignment horizontal="left" vertical="center"/>
    </xf>
    <xf numFmtId="2" fontId="8" fillId="3" borderId="6" xfId="0" applyNumberFormat="1" applyFont="1" applyFill="1" applyBorder="1" applyAlignment="1">
      <alignment horizontal="center" vertical="center"/>
    </xf>
    <xf numFmtId="49" fontId="8" fillId="3" borderId="6" xfId="0" applyNumberFormat="1" applyFont="1" applyFill="1" applyBorder="1" applyAlignment="1">
      <alignment horizontal="center" vertical="center"/>
    </xf>
    <xf numFmtId="1" fontId="8" fillId="3" borderId="6" xfId="0" applyNumberFormat="1" applyFont="1" applyFill="1" applyBorder="1" applyAlignment="1">
      <alignment horizontal="center" vertical="center"/>
    </xf>
    <xf numFmtId="164" fontId="8" fillId="3" borderId="6" xfId="0" applyNumberFormat="1" applyFont="1" applyFill="1" applyBorder="1" applyAlignment="1">
      <alignment horizontal="right" vertical="center"/>
    </xf>
    <xf numFmtId="164" fontId="9" fillId="3" borderId="6" xfId="0" applyNumberFormat="1" applyFont="1" applyFill="1" applyBorder="1" applyAlignment="1">
      <alignment horizontal="right" vertical="center"/>
    </xf>
    <xf numFmtId="49" fontId="8" fillId="4" borderId="3" xfId="0" applyNumberFormat="1" applyFont="1" applyFill="1" applyBorder="1" applyAlignment="1">
      <alignment horizontal="center" vertical="center"/>
    </xf>
    <xf numFmtId="49" fontId="10" fillId="0" borderId="0" xfId="0" applyNumberFormat="1" applyFont="1" applyAlignment="1">
      <alignment horizontal="center" vertical="center"/>
    </xf>
    <xf numFmtId="2" fontId="8" fillId="3" borderId="3" xfId="0" applyNumberFormat="1" applyFont="1" applyFill="1" applyBorder="1" applyAlignment="1">
      <alignment horizontal="left" vertical="center" wrapText="1"/>
    </xf>
    <xf numFmtId="49" fontId="11" fillId="2" borderId="0" xfId="0" quotePrefix="1" applyNumberFormat="1" applyFont="1" applyFill="1" applyAlignment="1">
      <alignment horizontal="center" vertical="center"/>
    </xf>
    <xf numFmtId="164" fontId="10" fillId="0" borderId="3" xfId="0" applyNumberFormat="1" applyFont="1" applyBorder="1" applyAlignment="1">
      <alignment horizontal="center" vertical="center" wrapText="1"/>
    </xf>
    <xf numFmtId="49" fontId="8" fillId="3" borderId="3" xfId="0" applyNumberFormat="1" applyFont="1" applyFill="1" applyBorder="1" applyAlignment="1">
      <alignment horizontal="left" vertical="center"/>
    </xf>
    <xf numFmtId="0" fontId="11" fillId="2" borderId="0" xfId="0" applyFont="1" applyFill="1"/>
    <xf numFmtId="1" fontId="10" fillId="4" borderId="3" xfId="0" applyNumberFormat="1" applyFont="1" applyFill="1" applyBorder="1" applyAlignment="1">
      <alignment horizontal="center" vertical="center"/>
    </xf>
    <xf numFmtId="1" fontId="10" fillId="5" borderId="3" xfId="0" applyNumberFormat="1" applyFont="1" applyFill="1" applyBorder="1" applyAlignment="1">
      <alignment horizontal="center" vertical="center"/>
    </xf>
    <xf numFmtId="1" fontId="10" fillId="3" borderId="3" xfId="0" applyNumberFormat="1" applyFont="1" applyFill="1" applyBorder="1" applyAlignment="1">
      <alignment horizontal="center" vertical="center" wrapText="1"/>
    </xf>
    <xf numFmtId="2" fontId="8" fillId="0" borderId="1" xfId="0" applyNumberFormat="1" applyFont="1" applyBorder="1" applyAlignment="1">
      <alignment horizontal="left" vertical="center"/>
    </xf>
    <xf numFmtId="2" fontId="8" fillId="0" borderId="1" xfId="0" applyNumberFormat="1" applyFont="1" applyBorder="1" applyAlignment="1">
      <alignment horizontal="center" vertical="center"/>
    </xf>
    <xf numFmtId="1" fontId="8" fillId="0" borderId="1" xfId="0" applyNumberFormat="1" applyFont="1" applyBorder="1" applyAlignment="1">
      <alignment horizontal="center" vertical="center"/>
    </xf>
    <xf numFmtId="164" fontId="14" fillId="0" borderId="1" xfId="0" applyNumberFormat="1" applyFont="1" applyBorder="1" applyAlignment="1">
      <alignment horizontal="right" vertical="center"/>
    </xf>
    <xf numFmtId="1" fontId="10" fillId="2" borderId="1" xfId="0" applyNumberFormat="1" applyFont="1" applyFill="1" applyBorder="1" applyAlignment="1">
      <alignment horizontal="center" vertical="center"/>
    </xf>
    <xf numFmtId="164" fontId="10" fillId="2" borderId="1" xfId="0" applyNumberFormat="1" applyFont="1" applyFill="1" applyBorder="1" applyAlignment="1">
      <alignment horizontal="center" vertical="center" wrapText="1"/>
    </xf>
    <xf numFmtId="164" fontId="10" fillId="2" borderId="0" xfId="0" applyNumberFormat="1" applyFont="1" applyFill="1" applyAlignment="1">
      <alignment horizontal="center" vertical="center" wrapText="1"/>
    </xf>
    <xf numFmtId="1" fontId="8" fillId="6" borderId="2" xfId="0" applyNumberFormat="1" applyFont="1" applyFill="1" applyBorder="1" applyAlignment="1">
      <alignment horizontal="center" vertical="center"/>
    </xf>
    <xf numFmtId="2" fontId="8" fillId="6" borderId="3" xfId="0" applyNumberFormat="1" applyFont="1" applyFill="1" applyBorder="1" applyAlignment="1">
      <alignment horizontal="left" vertical="center" wrapText="1"/>
    </xf>
    <xf numFmtId="2" fontId="8" fillId="6" borderId="3" xfId="0" applyNumberFormat="1" applyFont="1" applyFill="1" applyBorder="1" applyAlignment="1">
      <alignment horizontal="left" vertical="center"/>
    </xf>
    <xf numFmtId="2" fontId="8" fillId="6" borderId="3" xfId="0" applyNumberFormat="1" applyFont="1" applyFill="1" applyBorder="1" applyAlignment="1">
      <alignment horizontal="center" vertical="center"/>
    </xf>
    <xf numFmtId="49" fontId="8" fillId="6" borderId="3" xfId="0" quotePrefix="1" applyNumberFormat="1" applyFont="1" applyFill="1" applyBorder="1" applyAlignment="1">
      <alignment horizontal="center" vertical="center"/>
    </xf>
    <xf numFmtId="49" fontId="8" fillId="6" borderId="3" xfId="0" applyNumberFormat="1" applyFont="1" applyFill="1" applyBorder="1" applyAlignment="1">
      <alignment horizontal="center" vertical="center"/>
    </xf>
    <xf numFmtId="1" fontId="8" fillId="6" borderId="3" xfId="0" applyNumberFormat="1" applyFont="1" applyFill="1" applyBorder="1" applyAlignment="1">
      <alignment horizontal="center" vertical="center"/>
    </xf>
    <xf numFmtId="164" fontId="8" fillId="6" borderId="3" xfId="0" applyNumberFormat="1" applyFont="1" applyFill="1" applyBorder="1" applyAlignment="1">
      <alignment horizontal="right" vertical="center"/>
    </xf>
    <xf numFmtId="164" fontId="9" fillId="6" borderId="3" xfId="0" applyNumberFormat="1" applyFont="1" applyFill="1" applyBorder="1" applyAlignment="1">
      <alignment horizontal="right" vertical="center"/>
    </xf>
    <xf numFmtId="1" fontId="10" fillId="6" borderId="3" xfId="0" applyNumberFormat="1" applyFont="1" applyFill="1" applyBorder="1" applyAlignment="1">
      <alignment horizontal="center" vertical="center"/>
    </xf>
    <xf numFmtId="164" fontId="8" fillId="6" borderId="3" xfId="0" applyNumberFormat="1" applyFont="1" applyFill="1" applyBorder="1" applyAlignment="1">
      <alignment horizontal="center" vertical="center" wrapText="1"/>
    </xf>
    <xf numFmtId="0" fontId="0" fillId="6" borderId="0" xfId="0" applyFill="1"/>
    <xf numFmtId="49" fontId="10" fillId="6" borderId="0" xfId="0" applyNumberFormat="1" applyFont="1" applyFill="1" applyAlignment="1">
      <alignment horizontal="center" vertical="center"/>
    </xf>
    <xf numFmtId="0" fontId="11" fillId="6" borderId="0" xfId="0" applyFont="1" applyFill="1"/>
    <xf numFmtId="1" fontId="10" fillId="6" borderId="0" xfId="0" applyNumberFormat="1" applyFont="1" applyFill="1" applyAlignment="1">
      <alignment horizontal="center" vertical="center"/>
    </xf>
    <xf numFmtId="49" fontId="11" fillId="6" borderId="0" xfId="0" quotePrefix="1" applyNumberFormat="1" applyFont="1" applyFill="1" applyAlignment="1">
      <alignment horizontal="center" vertical="center"/>
    </xf>
    <xf numFmtId="2" fontId="10" fillId="6" borderId="0" xfId="0" applyNumberFormat="1" applyFont="1" applyFill="1" applyAlignment="1">
      <alignment horizontal="left" vertical="center"/>
    </xf>
    <xf numFmtId="49" fontId="10" fillId="6" borderId="0" xfId="0" quotePrefix="1" applyNumberFormat="1" applyFont="1" applyFill="1" applyAlignment="1">
      <alignment horizontal="center" vertical="center"/>
    </xf>
    <xf numFmtId="2" fontId="12" fillId="6" borderId="3" xfId="0" applyNumberFormat="1" applyFont="1" applyFill="1" applyBorder="1" applyAlignment="1">
      <alignment horizontal="left" vertical="center" wrapText="1"/>
    </xf>
    <xf numFmtId="49" fontId="8" fillId="6" borderId="3" xfId="0" applyNumberFormat="1" applyFont="1" applyFill="1" applyBorder="1" applyAlignment="1">
      <alignment horizontal="left" vertical="center"/>
    </xf>
    <xf numFmtId="164" fontId="13" fillId="6" borderId="3" xfId="0" applyNumberFormat="1" applyFont="1" applyFill="1" applyBorder="1" applyAlignment="1">
      <alignment horizontal="right" vertical="center"/>
    </xf>
    <xf numFmtId="1" fontId="8" fillId="6" borderId="3" xfId="0" applyNumberFormat="1" applyFont="1" applyFill="1" applyBorder="1" applyAlignment="1">
      <alignment horizontal="center" vertical="center" wrapText="1"/>
    </xf>
    <xf numFmtId="165" fontId="0" fillId="0" borderId="0" xfId="1" applyNumberFormat="1" applyFont="1"/>
    <xf numFmtId="165" fontId="10" fillId="6" borderId="3" xfId="1" applyNumberFormat="1" applyFont="1" applyFill="1" applyBorder="1" applyAlignment="1">
      <alignment horizontal="center" vertical="center"/>
    </xf>
    <xf numFmtId="165" fontId="10" fillId="6" borderId="5" xfId="1" applyNumberFormat="1" applyFont="1" applyFill="1" applyBorder="1" applyAlignment="1">
      <alignment horizontal="center" vertical="center"/>
    </xf>
    <xf numFmtId="165" fontId="10" fillId="6" borderId="6" xfId="1" applyNumberFormat="1" applyFont="1" applyFill="1" applyBorder="1" applyAlignment="1">
      <alignment horizontal="center" vertical="center"/>
    </xf>
    <xf numFmtId="164" fontId="10" fillId="6" borderId="3" xfId="0" applyNumberFormat="1" applyFont="1" applyFill="1" applyBorder="1" applyAlignment="1">
      <alignment horizontal="center" vertical="center" wrapText="1"/>
    </xf>
    <xf numFmtId="2" fontId="10" fillId="6" borderId="0" xfId="0" applyNumberFormat="1" applyFont="1" applyFill="1" applyAlignment="1">
      <alignment horizontal="center" vertical="center"/>
    </xf>
    <xf numFmtId="1" fontId="10" fillId="6" borderId="0" xfId="0" quotePrefix="1" applyNumberFormat="1" applyFont="1" applyFill="1" applyAlignment="1">
      <alignment horizontal="center" vertical="center"/>
    </xf>
    <xf numFmtId="49" fontId="10" fillId="6" borderId="0" xfId="0" applyNumberFormat="1" applyFont="1" applyFill="1" applyAlignment="1">
      <alignment horizontal="left" vertical="center"/>
    </xf>
    <xf numFmtId="164" fontId="8" fillId="6" borderId="3" xfId="0" applyNumberFormat="1" applyFont="1" applyFill="1" applyBorder="1" applyAlignment="1">
      <alignment horizontal="center" vertical="center"/>
    </xf>
    <xf numFmtId="164" fontId="8" fillId="6" borderId="3" xfId="0" applyNumberFormat="1" applyFont="1" applyFill="1" applyBorder="1" applyAlignment="1">
      <alignment horizontal="left" vertical="center"/>
    </xf>
    <xf numFmtId="0" fontId="0" fillId="0" borderId="0" xfId="0" applyAlignment="1">
      <alignment horizontal="left"/>
    </xf>
    <xf numFmtId="0" fontId="0" fillId="6" borderId="0" xfId="0" applyFill="1" applyAlignment="1">
      <alignment horizontal="left"/>
    </xf>
    <xf numFmtId="49" fontId="10" fillId="6" borderId="0" xfId="0" quotePrefix="1" applyNumberFormat="1" applyFont="1" applyFill="1" applyAlignment="1">
      <alignment horizontal="left" vertical="center"/>
    </xf>
    <xf numFmtId="164" fontId="8" fillId="6" borderId="5" xfId="0" applyNumberFormat="1" applyFont="1" applyFill="1" applyBorder="1" applyAlignment="1">
      <alignment horizontal="left" vertical="center"/>
    </xf>
    <xf numFmtId="164" fontId="8" fillId="6" borderId="8" xfId="0" applyNumberFormat="1" applyFont="1" applyFill="1" applyBorder="1" applyAlignment="1">
      <alignment horizontal="left" vertical="center"/>
    </xf>
    <xf numFmtId="164" fontId="8" fillId="6" borderId="6" xfId="0" applyNumberFormat="1" applyFont="1" applyFill="1" applyBorder="1" applyAlignment="1">
      <alignment horizontal="left" vertical="center"/>
    </xf>
    <xf numFmtId="165" fontId="0" fillId="0" borderId="0" xfId="1" applyNumberFormat="1" applyFont="1" applyFill="1"/>
    <xf numFmtId="2" fontId="2" fillId="0" borderId="1" xfId="0" applyNumberFormat="1" applyFont="1" applyBorder="1" applyAlignment="1">
      <alignment horizontal="center" vertical="center" wrapText="1"/>
    </xf>
    <xf numFmtId="165" fontId="4" fillId="0" borderId="1" xfId="1"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1" fontId="5" fillId="0" borderId="1"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 fontId="15" fillId="0" borderId="1" xfId="0" applyNumberFormat="1" applyFont="1" applyBorder="1" applyAlignment="1">
      <alignment horizontal="center" vertical="center"/>
    </xf>
    <xf numFmtId="2" fontId="15" fillId="0" borderId="1" xfId="0" applyNumberFormat="1" applyFont="1" applyBorder="1" applyAlignment="1">
      <alignment horizontal="left" vertical="center"/>
    </xf>
    <xf numFmtId="49" fontId="15" fillId="0" borderId="1" xfId="0" quotePrefix="1" applyNumberFormat="1" applyFont="1" applyBorder="1" applyAlignment="1">
      <alignment horizontal="center" vertical="center"/>
    </xf>
    <xf numFmtId="49" fontId="15" fillId="0" borderId="1" xfId="0" applyNumberFormat="1" applyFont="1" applyBorder="1" applyAlignment="1">
      <alignment horizontal="center" vertical="center"/>
    </xf>
    <xf numFmtId="164" fontId="15" fillId="0" borderId="1" xfId="0" applyNumberFormat="1" applyFont="1" applyBorder="1" applyAlignment="1">
      <alignment horizontal="right" vertical="center"/>
    </xf>
    <xf numFmtId="164" fontId="16" fillId="0" borderId="1" xfId="0" applyNumberFormat="1" applyFont="1" applyBorder="1" applyAlignment="1">
      <alignment horizontal="right" vertical="center"/>
    </xf>
    <xf numFmtId="164" fontId="15" fillId="0" borderId="1" xfId="0" applyNumberFormat="1" applyFont="1" applyBorder="1" applyAlignment="1">
      <alignment horizontal="left" vertical="center"/>
    </xf>
    <xf numFmtId="0" fontId="17" fillId="0" borderId="1" xfId="0" applyFont="1" applyBorder="1"/>
    <xf numFmtId="0" fontId="17" fillId="0" borderId="0" xfId="0" applyFont="1"/>
    <xf numFmtId="0" fontId="17" fillId="0" borderId="0" xfId="0" applyFont="1" applyAlignment="1">
      <alignment horizontal="left" wrapText="1"/>
    </xf>
    <xf numFmtId="0" fontId="17" fillId="0" borderId="0" xfId="0" applyFont="1" applyAlignment="1">
      <alignment wrapText="1"/>
    </xf>
    <xf numFmtId="0" fontId="17" fillId="0" borderId="0" xfId="0" applyFont="1" applyAlignment="1">
      <alignment horizontal="center" vertical="center"/>
    </xf>
    <xf numFmtId="165" fontId="17" fillId="0" borderId="0" xfId="1" applyNumberFormat="1" applyFont="1" applyFill="1"/>
    <xf numFmtId="0" fontId="17" fillId="0" borderId="0" xfId="0" applyFont="1" applyAlignment="1">
      <alignment horizontal="left"/>
    </xf>
    <xf numFmtId="165" fontId="7" fillId="0" borderId="1" xfId="1" applyNumberFormat="1" applyFont="1" applyFill="1" applyBorder="1" applyAlignment="1">
      <alignment horizontal="center" vertical="center" wrapText="1"/>
    </xf>
    <xf numFmtId="49" fontId="15" fillId="0" borderId="1" xfId="0" quotePrefix="1" applyNumberFormat="1" applyFont="1" applyBorder="1" applyAlignment="1">
      <alignment horizontal="left" vertical="center"/>
    </xf>
    <xf numFmtId="0" fontId="19" fillId="0" borderId="1" xfId="0" applyFont="1" applyBorder="1"/>
    <xf numFmtId="49" fontId="19" fillId="0" borderId="1" xfId="0" quotePrefix="1" applyNumberFormat="1" applyFont="1" applyBorder="1" applyAlignment="1">
      <alignment horizontal="center" vertical="center"/>
    </xf>
    <xf numFmtId="49" fontId="15"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xf>
    <xf numFmtId="2" fontId="15" fillId="0" borderId="1" xfId="0" applyNumberFormat="1" applyFont="1" applyBorder="1" applyAlignment="1">
      <alignment horizontal="left" vertical="center" wrapText="1"/>
    </xf>
    <xf numFmtId="165" fontId="15" fillId="0" borderId="1" xfId="1" applyNumberFormat="1" applyFont="1" applyFill="1" applyBorder="1" applyAlignment="1">
      <alignment horizontal="center" vertical="center"/>
    </xf>
    <xf numFmtId="164" fontId="15" fillId="0" borderId="1" xfId="0" applyNumberFormat="1" applyFont="1" applyBorder="1" applyAlignment="1">
      <alignment horizontal="center" vertical="center" wrapText="1"/>
    </xf>
    <xf numFmtId="49" fontId="15" fillId="0" borderId="1" xfId="0" applyNumberFormat="1" applyFont="1" applyBorder="1" applyAlignment="1">
      <alignment horizontal="left" vertical="center" wrapText="1"/>
    </xf>
    <xf numFmtId="1" fontId="15" fillId="0" borderId="1" xfId="0" quotePrefix="1" applyNumberFormat="1" applyFont="1" applyBorder="1" applyAlignment="1">
      <alignment horizontal="center" vertical="center"/>
    </xf>
    <xf numFmtId="164" fontId="19" fillId="0" borderId="1" xfId="0" applyNumberFormat="1" applyFont="1" applyBorder="1" applyAlignment="1">
      <alignment horizontal="right" vertical="center"/>
    </xf>
    <xf numFmtId="1" fontId="15" fillId="0" borderId="1" xfId="0" applyNumberFormat="1" applyFont="1" applyBorder="1" applyAlignment="1">
      <alignment horizontal="center" vertical="center" wrapText="1"/>
    </xf>
    <xf numFmtId="2" fontId="15" fillId="0" borderId="1" xfId="0" applyNumberFormat="1" applyFont="1" applyBorder="1" applyAlignment="1">
      <alignment horizontal="center" vertical="center" wrapText="1"/>
    </xf>
    <xf numFmtId="2" fontId="15" fillId="0" borderId="1" xfId="0" applyNumberFormat="1" applyFont="1" applyBorder="1" applyAlignment="1">
      <alignment horizontal="center" vertical="center"/>
    </xf>
    <xf numFmtId="164" fontId="5" fillId="0" borderId="1" xfId="0" applyNumberFormat="1" applyFont="1" applyBorder="1" applyAlignment="1">
      <alignment horizontal="right" vertical="center"/>
    </xf>
    <xf numFmtId="164" fontId="5" fillId="0" borderId="1" xfId="0" applyNumberFormat="1" applyFont="1" applyBorder="1" applyAlignment="1">
      <alignment horizontal="center" vertical="center"/>
    </xf>
    <xf numFmtId="164" fontId="15" fillId="0" borderId="1" xfId="0" applyNumberFormat="1" applyFont="1" applyBorder="1" applyAlignment="1">
      <alignment horizontal="left" vertical="center" wrapText="1"/>
    </xf>
    <xf numFmtId="49" fontId="15" fillId="0" borderId="1" xfId="0" quotePrefix="1" applyNumberFormat="1" applyFont="1" applyBorder="1" applyAlignment="1">
      <alignment horizontal="center" vertical="center" wrapText="1"/>
    </xf>
    <xf numFmtId="0" fontId="17" fillId="0" borderId="0" xfId="0" applyFont="1" applyAlignment="1">
      <alignment horizontal="center" vertical="center" wrapText="1"/>
    </xf>
    <xf numFmtId="165" fontId="5" fillId="0" borderId="1" xfId="1" applyNumberFormat="1" applyFont="1" applyFill="1" applyBorder="1" applyAlignment="1">
      <alignment horizontal="right" vertical="center"/>
    </xf>
    <xf numFmtId="164" fontId="20" fillId="0" borderId="1" xfId="0" applyNumberFormat="1" applyFont="1" applyBorder="1" applyAlignment="1">
      <alignment horizontal="center" vertical="center"/>
    </xf>
    <xf numFmtId="0" fontId="21" fillId="0" borderId="0" xfId="0" applyFont="1" applyAlignment="1">
      <alignment vertical="center" wrapText="1"/>
    </xf>
    <xf numFmtId="0" fontId="21" fillId="0" borderId="0" xfId="0" applyFont="1" applyAlignment="1">
      <alignment vertical="center"/>
    </xf>
    <xf numFmtId="165" fontId="20" fillId="0" borderId="1" xfId="1" applyNumberFormat="1" applyFont="1" applyFill="1" applyBorder="1" applyAlignment="1">
      <alignment horizontal="center" vertical="center"/>
    </xf>
    <xf numFmtId="0" fontId="7" fillId="0" borderId="1" xfId="0" applyFont="1" applyBorder="1" applyAlignment="1">
      <alignment vertical="center" wrapText="1"/>
    </xf>
    <xf numFmtId="164" fontId="15" fillId="0" borderId="9" xfId="0" applyNumberFormat="1" applyFont="1" applyBorder="1" applyAlignment="1">
      <alignment vertical="center" wrapText="1"/>
    </xf>
    <xf numFmtId="0" fontId="7" fillId="0" borderId="9" xfId="0" applyFont="1" applyBorder="1" applyAlignment="1">
      <alignment horizontal="center" vertical="center"/>
    </xf>
    <xf numFmtId="2" fontId="26" fillId="0" borderId="1" xfId="0" applyNumberFormat="1" applyFont="1" applyBorder="1" applyAlignment="1">
      <alignment horizontal="left" vertical="center" wrapText="1"/>
    </xf>
    <xf numFmtId="2" fontId="27" fillId="0" borderId="1" xfId="0" applyNumberFormat="1" applyFont="1" applyBorder="1" applyAlignment="1">
      <alignment horizontal="left" vertical="center" wrapText="1"/>
    </xf>
    <xf numFmtId="2" fontId="28" fillId="0" borderId="1" xfId="0" applyNumberFormat="1" applyFont="1" applyBorder="1" applyAlignment="1">
      <alignment horizontal="left" vertical="center" wrapText="1"/>
    </xf>
    <xf numFmtId="2" fontId="26" fillId="0" borderId="1" xfId="2" applyNumberFormat="1" applyFont="1" applyBorder="1" applyAlignment="1">
      <alignment horizontal="left" vertical="center" wrapText="1"/>
    </xf>
    <xf numFmtId="0" fontId="17" fillId="0" borderId="13" xfId="0" applyFont="1" applyBorder="1"/>
    <xf numFmtId="0" fontId="17" fillId="0" borderId="1" xfId="0" applyFont="1" applyBorder="1" applyAlignment="1">
      <alignment horizontal="center" vertical="center"/>
    </xf>
    <xf numFmtId="165" fontId="17" fillId="0" borderId="1" xfId="1" applyNumberFormat="1" applyFont="1" applyFill="1" applyBorder="1"/>
    <xf numFmtId="0" fontId="17" fillId="0" borderId="1" xfId="0" applyFont="1" applyBorder="1" applyAlignment="1">
      <alignment horizontal="left"/>
    </xf>
    <xf numFmtId="0" fontId="19" fillId="0" borderId="1" xfId="0" applyFont="1" applyBorder="1" applyAlignment="1">
      <alignment horizontal="center"/>
    </xf>
    <xf numFmtId="0" fontId="19" fillId="0" borderId="1" xfId="0" applyFont="1" applyBorder="1" applyAlignment="1">
      <alignment horizontal="center" vertical="center"/>
    </xf>
    <xf numFmtId="49" fontId="19" fillId="0" borderId="1" xfId="0" applyNumberFormat="1" applyFont="1" applyBorder="1" applyAlignment="1">
      <alignment horizontal="center" vertical="center"/>
    </xf>
    <xf numFmtId="0" fontId="26" fillId="0" borderId="1" xfId="0" quotePrefix="1" applyFont="1" applyBorder="1" applyAlignment="1">
      <alignment horizontal="center" wrapText="1"/>
    </xf>
    <xf numFmtId="2" fontId="15" fillId="0" borderId="1" xfId="0" quotePrefix="1" applyNumberFormat="1" applyFont="1" applyBorder="1" applyAlignment="1">
      <alignment horizontal="center" vertical="center" wrapText="1"/>
    </xf>
    <xf numFmtId="49" fontId="15" fillId="0" borderId="6"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5" xfId="0" applyNumberFormat="1" applyFont="1" applyBorder="1" applyAlignment="1">
      <alignment horizontal="center" vertical="center"/>
    </xf>
    <xf numFmtId="164" fontId="30" fillId="0" borderId="1" xfId="0" quotePrefix="1" applyNumberFormat="1" applyFont="1" applyBorder="1" applyAlignment="1">
      <alignment horizontal="center" vertical="center"/>
    </xf>
    <xf numFmtId="164" fontId="15" fillId="0" borderId="1" xfId="0" quotePrefix="1" applyNumberFormat="1" applyFont="1" applyBorder="1" applyAlignment="1">
      <alignment horizontal="center" vertical="center"/>
    </xf>
    <xf numFmtId="0" fontId="17" fillId="0" borderId="0" xfId="0" applyFont="1" applyAlignment="1">
      <alignment horizontal="center"/>
    </xf>
    <xf numFmtId="164" fontId="20" fillId="0" borderId="1" xfId="0" quotePrefix="1" applyNumberFormat="1" applyFont="1" applyBorder="1" applyAlignment="1">
      <alignment horizontal="center" vertical="center"/>
    </xf>
    <xf numFmtId="164" fontId="15" fillId="0" borderId="1" xfId="0" quotePrefix="1" applyNumberFormat="1" applyFont="1" applyBorder="1" applyAlignment="1">
      <alignment horizontal="center" vertical="center" wrapText="1"/>
    </xf>
    <xf numFmtId="0" fontId="19" fillId="0" borderId="1" xfId="0" quotePrefix="1" applyFont="1" applyBorder="1" applyAlignment="1">
      <alignment horizontal="center" vertical="center"/>
    </xf>
    <xf numFmtId="1" fontId="12" fillId="0" borderId="1" xfId="0" applyNumberFormat="1" applyFont="1" applyBorder="1" applyAlignment="1">
      <alignment horizontal="center" vertical="center"/>
    </xf>
    <xf numFmtId="1" fontId="15" fillId="0" borderId="1" xfId="0" applyNumberFormat="1" applyFont="1" applyBorder="1" applyAlignment="1">
      <alignment horizontal="left" vertical="center" wrapText="1"/>
    </xf>
    <xf numFmtId="1" fontId="15" fillId="0" borderId="1" xfId="0" applyNumberFormat="1" applyFont="1" applyBorder="1" applyAlignment="1">
      <alignment vertical="center" wrapText="1"/>
    </xf>
    <xf numFmtId="165" fontId="15" fillId="0" borderId="1" xfId="1" applyNumberFormat="1" applyFont="1" applyFill="1" applyBorder="1" applyAlignment="1">
      <alignment horizontal="left" vertical="center" wrapText="1"/>
    </xf>
    <xf numFmtId="165" fontId="15" fillId="0" borderId="1" xfId="1" applyNumberFormat="1" applyFont="1" applyFill="1" applyBorder="1" applyAlignment="1">
      <alignment horizontal="left" vertical="center"/>
    </xf>
    <xf numFmtId="165" fontId="15" fillId="0" borderId="1" xfId="1" quotePrefix="1" applyNumberFormat="1" applyFont="1" applyFill="1" applyBorder="1" applyAlignment="1">
      <alignment horizontal="center" vertical="center"/>
    </xf>
    <xf numFmtId="165" fontId="15" fillId="0" borderId="1" xfId="1" applyNumberFormat="1" applyFont="1" applyFill="1" applyBorder="1" applyAlignment="1">
      <alignment horizontal="center" vertical="center" wrapText="1"/>
    </xf>
    <xf numFmtId="166" fontId="15" fillId="0" borderId="1" xfId="1" applyNumberFormat="1" applyFont="1" applyFill="1" applyBorder="1" applyAlignment="1">
      <alignment horizontal="left" vertical="center" wrapText="1"/>
    </xf>
    <xf numFmtId="166" fontId="15" fillId="0" borderId="1" xfId="1" applyNumberFormat="1" applyFont="1" applyFill="1" applyBorder="1" applyAlignment="1">
      <alignment horizontal="center" vertical="center"/>
    </xf>
    <xf numFmtId="166" fontId="19" fillId="0" borderId="1" xfId="1" applyNumberFormat="1" applyFont="1" applyFill="1" applyBorder="1"/>
    <xf numFmtId="166" fontId="17" fillId="0" borderId="1" xfId="1" applyNumberFormat="1" applyFont="1" applyFill="1" applyBorder="1"/>
    <xf numFmtId="166" fontId="19" fillId="0" borderId="1" xfId="1" quotePrefix="1" applyNumberFormat="1" applyFont="1" applyFill="1" applyBorder="1" applyAlignment="1">
      <alignment horizontal="center" vertical="center"/>
    </xf>
    <xf numFmtId="166" fontId="15" fillId="0" borderId="1" xfId="1" applyNumberFormat="1" applyFont="1" applyFill="1" applyBorder="1" applyAlignment="1">
      <alignment horizontal="left" vertical="center"/>
    </xf>
    <xf numFmtId="166" fontId="15" fillId="0" borderId="1" xfId="1" quotePrefix="1" applyNumberFormat="1" applyFont="1" applyFill="1" applyBorder="1" applyAlignment="1">
      <alignment horizontal="center" vertical="center"/>
    </xf>
    <xf numFmtId="166" fontId="17" fillId="0" borderId="9" xfId="1" applyNumberFormat="1" applyFont="1" applyFill="1" applyBorder="1" applyAlignment="1">
      <alignment horizontal="center"/>
    </xf>
    <xf numFmtId="166" fontId="15" fillId="0" borderId="1" xfId="1" applyNumberFormat="1" applyFont="1" applyFill="1" applyBorder="1" applyAlignment="1">
      <alignment horizontal="center" vertical="center" wrapText="1"/>
    </xf>
    <xf numFmtId="1" fontId="17" fillId="0" borderId="0" xfId="0" applyNumberFormat="1" applyFont="1" applyAlignment="1">
      <alignment horizontal="left"/>
    </xf>
    <xf numFmtId="165" fontId="30" fillId="0" borderId="1" xfId="1" quotePrefix="1" applyNumberFormat="1" applyFont="1" applyFill="1" applyBorder="1" applyAlignment="1">
      <alignment horizontal="center" vertical="center"/>
    </xf>
    <xf numFmtId="165" fontId="17" fillId="0" borderId="1" xfId="1" applyNumberFormat="1" applyFont="1" applyFill="1" applyBorder="1" applyAlignment="1">
      <alignment horizontal="left"/>
    </xf>
    <xf numFmtId="165" fontId="26" fillId="0" borderId="1" xfId="1" applyNumberFormat="1" applyFont="1" applyFill="1" applyBorder="1" applyAlignment="1">
      <alignment horizontal="center" vertical="center"/>
    </xf>
    <xf numFmtId="165" fontId="28" fillId="0" borderId="1" xfId="1" applyNumberFormat="1" applyFont="1" applyFill="1" applyBorder="1" applyAlignment="1">
      <alignment horizontal="left" vertical="center" wrapText="1"/>
    </xf>
    <xf numFmtId="165" fontId="17" fillId="0" borderId="0" xfId="0" applyNumberFormat="1" applyFont="1" applyAlignment="1">
      <alignment horizontal="left"/>
    </xf>
    <xf numFmtId="166" fontId="26" fillId="0" borderId="1" xfId="1" applyNumberFormat="1" applyFont="1" applyFill="1" applyBorder="1" applyAlignment="1">
      <alignment horizontal="center" vertical="center"/>
    </xf>
    <xf numFmtId="165" fontId="17" fillId="0" borderId="1" xfId="1" applyNumberFormat="1" applyFont="1" applyFill="1" applyBorder="1" applyAlignment="1">
      <alignment horizontal="center"/>
    </xf>
    <xf numFmtId="0" fontId="26" fillId="0" borderId="0" xfId="0" applyFont="1" applyAlignment="1">
      <alignment horizontal="center" vertical="center"/>
    </xf>
    <xf numFmtId="0" fontId="32" fillId="0" borderId="1" xfId="0" quotePrefix="1" applyFont="1" applyBorder="1" applyAlignment="1">
      <alignment horizontal="center" vertical="center"/>
    </xf>
    <xf numFmtId="2" fontId="26" fillId="0" borderId="1" xfId="2" applyNumberFormat="1" applyFont="1" applyBorder="1" applyAlignment="1">
      <alignment horizontal="center" vertical="center" wrapText="1"/>
    </xf>
    <xf numFmtId="164" fontId="26" fillId="0" borderId="1" xfId="0" applyNumberFormat="1" applyFont="1" applyBorder="1" applyAlignment="1">
      <alignment horizontal="center" vertical="center"/>
    </xf>
    <xf numFmtId="164" fontId="21" fillId="0" borderId="1" xfId="0" applyNumberFormat="1" applyFont="1" applyBorder="1" applyAlignment="1">
      <alignment horizontal="center" vertical="center"/>
    </xf>
    <xf numFmtId="2" fontId="26" fillId="0" borderId="1" xfId="0" applyNumberFormat="1" applyFont="1" applyBorder="1" applyAlignment="1">
      <alignment horizontal="center" vertical="center"/>
    </xf>
    <xf numFmtId="2" fontId="26" fillId="0" borderId="1" xfId="0" applyNumberFormat="1" applyFont="1" applyBorder="1" applyAlignment="1">
      <alignment horizontal="center" vertical="center" wrapText="1"/>
    </xf>
    <xf numFmtId="2" fontId="33" fillId="0" borderId="1" xfId="0" applyNumberFormat="1" applyFont="1" applyBorder="1" applyAlignment="1">
      <alignment horizontal="center" vertical="center" wrapText="1"/>
    </xf>
    <xf numFmtId="2" fontId="28" fillId="0" borderId="1" xfId="0" applyNumberFormat="1" applyFont="1" applyBorder="1" applyAlignment="1">
      <alignment horizontal="center" vertical="center"/>
    </xf>
    <xf numFmtId="2" fontId="28" fillId="0" borderId="1" xfId="0" applyNumberFormat="1" applyFont="1" applyBorder="1" applyAlignment="1">
      <alignment horizontal="center" vertical="center" wrapText="1"/>
    </xf>
    <xf numFmtId="2" fontId="34" fillId="0" borderId="1" xfId="0" applyNumberFormat="1" applyFont="1" applyBorder="1" applyAlignment="1">
      <alignment horizontal="center" vertical="center" wrapText="1"/>
    </xf>
    <xf numFmtId="2" fontId="26" fillId="0" borderId="1" xfId="2" applyNumberFormat="1" applyFont="1" applyBorder="1" applyAlignment="1">
      <alignment horizontal="center" vertical="center"/>
    </xf>
    <xf numFmtId="2" fontId="33" fillId="0" borderId="1" xfId="2" applyNumberFormat="1" applyFont="1" applyBorder="1" applyAlignment="1">
      <alignment horizontal="center" vertical="center" wrapText="1"/>
    </xf>
    <xf numFmtId="2" fontId="27" fillId="0" borderId="1" xfId="2" applyNumberFormat="1" applyFont="1" applyBorder="1" applyAlignment="1">
      <alignment horizontal="center" vertical="center" wrapText="1"/>
    </xf>
    <xf numFmtId="0" fontId="26" fillId="0" borderId="1" xfId="0" quotePrefix="1" applyFont="1" applyBorder="1" applyAlignment="1">
      <alignment horizontal="center" vertical="center" wrapText="1"/>
    </xf>
    <xf numFmtId="0" fontId="17" fillId="0" borderId="0" xfId="0" applyFont="1" applyAlignment="1">
      <alignment horizontal="center" wrapText="1"/>
    </xf>
    <xf numFmtId="1" fontId="26" fillId="0" borderId="1" xfId="0" applyNumberFormat="1" applyFont="1" applyBorder="1" applyAlignment="1">
      <alignment horizontal="center" vertical="center"/>
    </xf>
    <xf numFmtId="0" fontId="27" fillId="0" borderId="1" xfId="0" applyFont="1" applyBorder="1" applyAlignment="1">
      <alignment horizontal="center" vertical="center"/>
    </xf>
    <xf numFmtId="1" fontId="28" fillId="0" borderId="1" xfId="0" applyNumberFormat="1" applyFont="1" applyBorder="1" applyAlignment="1">
      <alignment horizontal="center" vertical="center"/>
    </xf>
    <xf numFmtId="1" fontId="26" fillId="0" borderId="1" xfId="2" applyNumberFormat="1" applyFont="1" applyBorder="1" applyAlignment="1">
      <alignment horizontal="center" vertical="center"/>
    </xf>
    <xf numFmtId="164" fontId="26" fillId="0" borderId="1" xfId="2" applyNumberFormat="1" applyFont="1" applyBorder="1" applyAlignment="1">
      <alignment horizontal="center" vertical="center"/>
    </xf>
    <xf numFmtId="164" fontId="35" fillId="0" borderId="1" xfId="0" applyNumberFormat="1" applyFont="1" applyBorder="1" applyAlignment="1">
      <alignment horizontal="center" vertical="center"/>
    </xf>
    <xf numFmtId="164" fontId="28" fillId="0" borderId="1" xfId="0" applyNumberFormat="1" applyFont="1" applyBorder="1" applyAlignment="1">
      <alignment horizontal="center" vertical="center"/>
    </xf>
    <xf numFmtId="164" fontId="36" fillId="0" borderId="1" xfId="0" applyNumberFormat="1" applyFont="1" applyBorder="1" applyAlignment="1">
      <alignment horizontal="center" vertical="center"/>
    </xf>
    <xf numFmtId="164" fontId="30" fillId="0" borderId="1" xfId="2" applyNumberFormat="1" applyFont="1" applyBorder="1" applyAlignment="1">
      <alignment horizontal="center" vertical="center"/>
    </xf>
    <xf numFmtId="164" fontId="35" fillId="0" borderId="1" xfId="2" applyNumberFormat="1" applyFont="1" applyBorder="1" applyAlignment="1">
      <alignment horizontal="center" vertical="center"/>
    </xf>
    <xf numFmtId="164" fontId="37" fillId="0" borderId="1" xfId="0" applyNumberFormat="1" applyFont="1" applyBorder="1" applyAlignment="1">
      <alignment horizontal="center" vertical="center"/>
    </xf>
    <xf numFmtId="0" fontId="38" fillId="0" borderId="1" xfId="0" applyFont="1" applyBorder="1" applyAlignment="1">
      <alignment horizontal="center" vertical="center"/>
    </xf>
    <xf numFmtId="0" fontId="38" fillId="0" borderId="1" xfId="0" applyFont="1" applyBorder="1"/>
    <xf numFmtId="165" fontId="38" fillId="0" borderId="1" xfId="1" applyNumberFormat="1" applyFont="1" applyFill="1" applyBorder="1"/>
    <xf numFmtId="165" fontId="38" fillId="0" borderId="1" xfId="1" applyNumberFormat="1" applyFont="1" applyFill="1" applyBorder="1" applyAlignment="1">
      <alignment horizontal="left"/>
    </xf>
    <xf numFmtId="165" fontId="5" fillId="0" borderId="1" xfId="1" applyNumberFormat="1" applyFont="1" applyFill="1" applyBorder="1" applyAlignment="1">
      <alignment horizontal="left" vertical="center" wrapText="1"/>
    </xf>
    <xf numFmtId="1" fontId="5" fillId="0" borderId="1" xfId="0" applyNumberFormat="1" applyFont="1" applyBorder="1" applyAlignment="1">
      <alignment horizontal="left" vertical="center" wrapText="1"/>
    </xf>
    <xf numFmtId="166" fontId="5" fillId="0" borderId="1" xfId="1" applyNumberFormat="1" applyFont="1" applyFill="1" applyBorder="1" applyAlignment="1">
      <alignment horizontal="left" vertical="center" wrapText="1"/>
    </xf>
    <xf numFmtId="166" fontId="38" fillId="0" borderId="1" xfId="1" applyNumberFormat="1" applyFont="1" applyFill="1" applyBorder="1"/>
    <xf numFmtId="166" fontId="5" fillId="0" borderId="1" xfId="1" applyNumberFormat="1" applyFont="1" applyFill="1" applyBorder="1" applyAlignment="1">
      <alignment horizontal="center" vertical="center"/>
    </xf>
    <xf numFmtId="166" fontId="21" fillId="0" borderId="1" xfId="1" applyNumberFormat="1" applyFont="1" applyFill="1" applyBorder="1" applyAlignment="1">
      <alignment horizontal="center" vertical="center"/>
    </xf>
    <xf numFmtId="0" fontId="38" fillId="0" borderId="0" xfId="0" applyFont="1"/>
    <xf numFmtId="165" fontId="15" fillId="3" borderId="1" xfId="1" applyNumberFormat="1" applyFont="1" applyFill="1" applyBorder="1" applyAlignment="1">
      <alignment horizontal="left" vertical="center" wrapText="1"/>
    </xf>
    <xf numFmtId="165" fontId="15" fillId="3" borderId="1" xfId="1" applyNumberFormat="1" applyFont="1" applyFill="1" applyBorder="1" applyAlignment="1">
      <alignment horizontal="left" vertical="center"/>
    </xf>
    <xf numFmtId="165" fontId="30" fillId="3" borderId="1" xfId="1" quotePrefix="1" applyNumberFormat="1" applyFont="1" applyFill="1" applyBorder="1" applyAlignment="1">
      <alignment vertical="center"/>
    </xf>
    <xf numFmtId="0" fontId="0" fillId="0" borderId="0" xfId="0" applyAlignment="1">
      <alignment wrapText="1"/>
    </xf>
    <xf numFmtId="43" fontId="15" fillId="3" borderId="1" xfId="1" applyNumberFormat="1" applyFont="1" applyFill="1" applyBorder="1" applyAlignment="1">
      <alignment horizontal="left" vertical="center" wrapText="1"/>
    </xf>
    <xf numFmtId="43" fontId="15" fillId="3" borderId="1" xfId="1" applyNumberFormat="1" applyFont="1" applyFill="1" applyBorder="1" applyAlignment="1">
      <alignment horizontal="left" vertical="center"/>
    </xf>
    <xf numFmtId="1" fontId="7" fillId="0" borderId="1" xfId="0" applyNumberFormat="1" applyFont="1" applyBorder="1" applyAlignment="1">
      <alignment horizontal="center" vertical="center" wrapText="1"/>
    </xf>
    <xf numFmtId="2" fontId="15" fillId="2" borderId="1" xfId="0" applyNumberFormat="1" applyFont="1" applyFill="1" applyBorder="1" applyAlignment="1">
      <alignment horizontal="left" vertical="center" wrapText="1"/>
    </xf>
    <xf numFmtId="9" fontId="15" fillId="0" borderId="1" xfId="3" applyFont="1" applyFill="1" applyBorder="1" applyAlignment="1">
      <alignment horizontal="center" vertical="center" wrapText="1"/>
    </xf>
    <xf numFmtId="9" fontId="5" fillId="0" borderId="1" xfId="3" applyFont="1" applyFill="1" applyBorder="1" applyAlignment="1">
      <alignment horizontal="center" vertical="center" wrapText="1"/>
    </xf>
    <xf numFmtId="9" fontId="17" fillId="0" borderId="0" xfId="3" applyFont="1" applyAlignment="1">
      <alignment horizontal="center"/>
    </xf>
    <xf numFmtId="1" fontId="19" fillId="0" borderId="1" xfId="1" applyNumberFormat="1" applyFont="1" applyFill="1" applyBorder="1" applyAlignment="1">
      <alignment horizontal="center"/>
    </xf>
    <xf numFmtId="1" fontId="19" fillId="0" borderId="0" xfId="1" applyNumberFormat="1" applyFont="1" applyFill="1" applyAlignment="1">
      <alignment horizontal="center"/>
    </xf>
    <xf numFmtId="2" fontId="15" fillId="2" borderId="1" xfId="0" applyNumberFormat="1" applyFont="1" applyFill="1" applyBorder="1" applyAlignment="1">
      <alignment horizontal="left" vertical="center"/>
    </xf>
    <xf numFmtId="0" fontId="19" fillId="3" borderId="1" xfId="0" applyFont="1" applyFill="1" applyBorder="1" applyAlignment="1">
      <alignment horizontal="center" vertical="center"/>
    </xf>
    <xf numFmtId="2" fontId="26" fillId="3" borderId="1" xfId="0" applyNumberFormat="1" applyFont="1" applyFill="1" applyBorder="1" applyAlignment="1">
      <alignment horizontal="left" vertical="center" wrapText="1"/>
    </xf>
    <xf numFmtId="1" fontId="15" fillId="0" borderId="1" xfId="0" applyNumberFormat="1" applyFont="1" applyBorder="1" applyAlignment="1">
      <alignment horizontal="center" vertical="center"/>
    </xf>
    <xf numFmtId="165" fontId="15" fillId="0" borderId="1" xfId="1" applyNumberFormat="1" applyFont="1" applyFill="1" applyBorder="1" applyAlignment="1">
      <alignment horizontal="center" vertical="center"/>
    </xf>
    <xf numFmtId="164" fontId="15" fillId="0" borderId="1" xfId="0" applyNumberFormat="1" applyFont="1" applyBorder="1" applyAlignment="1">
      <alignment horizontal="center" vertical="center"/>
    </xf>
    <xf numFmtId="2" fontId="15" fillId="0" borderId="1" xfId="0" applyNumberFormat="1" applyFont="1" applyBorder="1" applyAlignment="1">
      <alignment horizontal="left" vertical="center" wrapText="1"/>
    </xf>
    <xf numFmtId="49" fontId="15"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2" fontId="5" fillId="0" borderId="1" xfId="0" applyNumberFormat="1" applyFont="1" applyBorder="1" applyAlignment="1">
      <alignment horizontal="center" vertical="center" wrapText="1"/>
    </xf>
    <xf numFmtId="1" fontId="5" fillId="0" borderId="1" xfId="0" applyNumberFormat="1" applyFont="1" applyBorder="1" applyAlignment="1">
      <alignment horizontal="center" vertical="center" wrapText="1"/>
    </xf>
    <xf numFmtId="2" fontId="34" fillId="0" borderId="1" xfId="0" applyNumberFormat="1" applyFont="1" applyBorder="1" applyAlignment="1">
      <alignment horizontal="center" vertical="center" wrapText="1"/>
    </xf>
    <xf numFmtId="166" fontId="17" fillId="0" borderId="9" xfId="1" applyNumberFormat="1" applyFont="1" applyFill="1" applyBorder="1" applyAlignment="1">
      <alignment horizontal="center"/>
    </xf>
    <xf numFmtId="164" fontId="37" fillId="0" borderId="1" xfId="0" applyNumberFormat="1" applyFont="1" applyBorder="1" applyAlignment="1">
      <alignment horizontal="center" vertical="center"/>
    </xf>
    <xf numFmtId="2" fontId="28" fillId="0" borderId="1" xfId="0" applyNumberFormat="1" applyFont="1" applyBorder="1" applyAlignment="1">
      <alignment horizontal="left" vertical="center" wrapText="1"/>
    </xf>
    <xf numFmtId="2" fontId="26" fillId="0" borderId="1" xfId="0" applyNumberFormat="1" applyFont="1" applyBorder="1" applyAlignment="1">
      <alignment horizontal="left" vertical="center" wrapText="1"/>
    </xf>
    <xf numFmtId="1" fontId="21" fillId="0" borderId="1" xfId="0" applyNumberFormat="1" applyFont="1" applyBorder="1" applyAlignment="1">
      <alignment horizontal="center" vertical="center"/>
    </xf>
    <xf numFmtId="1" fontId="15" fillId="7" borderId="1" xfId="0" applyNumberFormat="1" applyFont="1" applyFill="1" applyBorder="1" applyAlignment="1">
      <alignment horizontal="center" vertical="center"/>
    </xf>
    <xf numFmtId="2" fontId="26" fillId="7" borderId="1" xfId="0" applyNumberFormat="1" applyFont="1" applyFill="1" applyBorder="1" applyAlignment="1">
      <alignment horizontal="left" vertical="center" wrapText="1"/>
    </xf>
    <xf numFmtId="2" fontId="26" fillId="7" borderId="1" xfId="0" applyNumberFormat="1" applyFont="1" applyFill="1" applyBorder="1" applyAlignment="1">
      <alignment horizontal="center" vertical="center"/>
    </xf>
    <xf numFmtId="2" fontId="26" fillId="7" borderId="1" xfId="0" applyNumberFormat="1" applyFont="1" applyFill="1" applyBorder="1" applyAlignment="1">
      <alignment horizontal="center" vertical="center" wrapText="1"/>
    </xf>
    <xf numFmtId="49" fontId="15" fillId="7" borderId="1" xfId="0" applyNumberFormat="1" applyFont="1" applyFill="1" applyBorder="1" applyAlignment="1">
      <alignment horizontal="center" vertical="center"/>
    </xf>
    <xf numFmtId="1" fontId="26" fillId="7" borderId="1" xfId="0" applyNumberFormat="1" applyFont="1" applyFill="1" applyBorder="1" applyAlignment="1">
      <alignment horizontal="center" vertical="center"/>
    </xf>
    <xf numFmtId="164" fontId="26" fillId="7" borderId="1" xfId="0" applyNumberFormat="1" applyFont="1" applyFill="1" applyBorder="1" applyAlignment="1">
      <alignment horizontal="center" vertical="center"/>
    </xf>
    <xf numFmtId="164" fontId="35" fillId="7" borderId="1" xfId="0" applyNumberFormat="1" applyFont="1" applyFill="1" applyBorder="1" applyAlignment="1">
      <alignment horizontal="center" vertical="center"/>
    </xf>
    <xf numFmtId="164" fontId="5" fillId="7" borderId="1" xfId="0" applyNumberFormat="1" applyFont="1" applyFill="1" applyBorder="1" applyAlignment="1">
      <alignment horizontal="right" vertical="center"/>
    </xf>
    <xf numFmtId="43" fontId="15" fillId="7" borderId="1" xfId="1" applyNumberFormat="1" applyFont="1" applyFill="1" applyBorder="1" applyAlignment="1">
      <alignment horizontal="left" vertical="center"/>
    </xf>
    <xf numFmtId="165" fontId="15" fillId="7" borderId="1" xfId="1" applyNumberFormat="1" applyFont="1" applyFill="1" applyBorder="1" applyAlignment="1">
      <alignment horizontal="left" vertical="center"/>
    </xf>
    <xf numFmtId="9" fontId="15" fillId="7" borderId="1" xfId="3" applyFont="1" applyFill="1" applyBorder="1" applyAlignment="1">
      <alignment horizontal="center" vertical="center" wrapText="1"/>
    </xf>
    <xf numFmtId="1" fontId="15" fillId="7" borderId="1" xfId="0" applyNumberFormat="1" applyFont="1" applyFill="1" applyBorder="1" applyAlignment="1">
      <alignment horizontal="left" vertical="center" wrapText="1"/>
    </xf>
    <xf numFmtId="166" fontId="15" fillId="7" borderId="1" xfId="1" applyNumberFormat="1" applyFont="1" applyFill="1" applyBorder="1" applyAlignment="1">
      <alignment horizontal="left" vertical="center" wrapText="1"/>
    </xf>
    <xf numFmtId="166" fontId="15" fillId="7" borderId="1" xfId="1" applyNumberFormat="1" applyFont="1" applyFill="1" applyBorder="1" applyAlignment="1">
      <alignment horizontal="center" vertical="center"/>
    </xf>
    <xf numFmtId="166" fontId="15" fillId="7" borderId="1" xfId="1" applyNumberFormat="1" applyFont="1" applyFill="1" applyBorder="1" applyAlignment="1">
      <alignment horizontal="left" vertical="center"/>
    </xf>
    <xf numFmtId="166" fontId="26" fillId="7" borderId="1" xfId="1" applyNumberFormat="1" applyFont="1" applyFill="1" applyBorder="1" applyAlignment="1">
      <alignment horizontal="center" vertical="center"/>
    </xf>
    <xf numFmtId="166" fontId="17" fillId="7" borderId="1" xfId="1" applyNumberFormat="1" applyFont="1" applyFill="1" applyBorder="1"/>
    <xf numFmtId="0" fontId="17" fillId="7" borderId="0" xfId="0" applyFont="1" applyFill="1"/>
    <xf numFmtId="2" fontId="26" fillId="2" borderId="1" xfId="0" applyNumberFormat="1" applyFont="1" applyFill="1" applyBorder="1" applyAlignment="1">
      <alignment horizontal="left" vertical="center" wrapText="1"/>
    </xf>
    <xf numFmtId="166" fontId="26" fillId="0" borderId="0" xfId="1" applyNumberFormat="1" applyFont="1" applyAlignment="1">
      <alignment horizontal="center" vertical="center"/>
    </xf>
    <xf numFmtId="0" fontId="26" fillId="7" borderId="1" xfId="0" applyFont="1" applyFill="1" applyBorder="1" applyAlignment="1">
      <alignment horizontal="center" vertical="center"/>
    </xf>
    <xf numFmtId="14" fontId="26" fillId="7" borderId="1" xfId="1" applyNumberFormat="1" applyFont="1" applyFill="1" applyBorder="1" applyAlignment="1">
      <alignment vertical="center"/>
    </xf>
    <xf numFmtId="1" fontId="26" fillId="2" borderId="1" xfId="0" applyNumberFormat="1" applyFont="1" applyFill="1" applyBorder="1" applyAlignment="1">
      <alignment horizontal="center" vertical="center"/>
    </xf>
    <xf numFmtId="164" fontId="26" fillId="2" borderId="1" xfId="0" applyNumberFormat="1" applyFont="1" applyFill="1" applyBorder="1" applyAlignment="1">
      <alignment horizontal="center" vertical="center"/>
    </xf>
    <xf numFmtId="14" fontId="26" fillId="7" borderId="1" xfId="1" applyNumberFormat="1" applyFont="1" applyFill="1" applyBorder="1" applyAlignment="1">
      <alignment horizontal="center" vertical="center"/>
    </xf>
    <xf numFmtId="0" fontId="26" fillId="2" borderId="1" xfId="0" applyFont="1" applyFill="1" applyBorder="1" applyAlignment="1">
      <alignment horizontal="center" vertical="center"/>
    </xf>
    <xf numFmtId="0" fontId="26" fillId="0" borderId="1" xfId="0" applyFont="1" applyBorder="1" applyAlignment="1">
      <alignment horizontal="center" vertical="center"/>
    </xf>
    <xf numFmtId="166" fontId="26" fillId="2" borderId="1" xfId="1" applyNumberFormat="1" applyFont="1" applyFill="1" applyBorder="1" applyAlignment="1">
      <alignment horizontal="center" vertical="center" wrapText="1"/>
    </xf>
    <xf numFmtId="166" fontId="26" fillId="2" borderId="1" xfId="1" applyNumberFormat="1" applyFont="1" applyFill="1" applyBorder="1" applyAlignment="1">
      <alignment horizontal="center" vertical="center"/>
    </xf>
    <xf numFmtId="166" fontId="26" fillId="7" borderId="1" xfId="1" applyNumberFormat="1" applyFont="1" applyFill="1" applyBorder="1" applyAlignment="1">
      <alignment horizontal="center" vertical="center" wrapText="1"/>
    </xf>
    <xf numFmtId="49" fontId="30" fillId="7" borderId="6" xfId="0" applyNumberFormat="1" applyFont="1" applyFill="1" applyBorder="1" applyAlignment="1">
      <alignment horizontal="center" vertical="center"/>
    </xf>
    <xf numFmtId="49" fontId="30" fillId="7" borderId="1" xfId="0" quotePrefix="1" applyNumberFormat="1" applyFont="1" applyFill="1" applyBorder="1" applyAlignment="1">
      <alignment horizontal="center" vertical="center"/>
    </xf>
    <xf numFmtId="49" fontId="30" fillId="7" borderId="3" xfId="0" applyNumberFormat="1" applyFont="1" applyFill="1" applyBorder="1" applyAlignment="1">
      <alignment horizontal="center" vertical="center"/>
    </xf>
    <xf numFmtId="49" fontId="30" fillId="7" borderId="1" xfId="0" applyNumberFormat="1" applyFont="1" applyFill="1" applyBorder="1" applyAlignment="1">
      <alignment horizontal="center" vertical="center"/>
    </xf>
    <xf numFmtId="0" fontId="26" fillId="0" borderId="0" xfId="0" applyFont="1"/>
    <xf numFmtId="14" fontId="26" fillId="7" borderId="1" xfId="0" applyNumberFormat="1" applyFont="1" applyFill="1" applyBorder="1" applyAlignment="1">
      <alignment horizontal="center" vertical="center"/>
    </xf>
    <xf numFmtId="166" fontId="21" fillId="0" borderId="1" xfId="1" applyNumberFormat="1" applyFont="1" applyFill="1" applyBorder="1"/>
    <xf numFmtId="1" fontId="26" fillId="0" borderId="1" xfId="0" applyNumberFormat="1" applyFont="1" applyFill="1" applyBorder="1" applyAlignment="1">
      <alignment horizontal="center" vertical="center"/>
    </xf>
    <xf numFmtId="1" fontId="28" fillId="0" borderId="1" xfId="0" applyNumberFormat="1" applyFont="1" applyFill="1" applyBorder="1" applyAlignment="1">
      <alignment horizontal="center" vertical="center"/>
    </xf>
    <xf numFmtId="2" fontId="30" fillId="0" borderId="1" xfId="0" quotePrefix="1" applyNumberFormat="1" applyFont="1" applyBorder="1" applyAlignment="1">
      <alignment horizontal="center" vertical="center" wrapText="1"/>
    </xf>
    <xf numFmtId="1" fontId="30" fillId="0" borderId="1" xfId="0" applyNumberFormat="1" applyFont="1" applyBorder="1" applyAlignment="1">
      <alignment horizontal="center" vertical="center" wrapText="1"/>
    </xf>
    <xf numFmtId="0" fontId="26" fillId="0" borderId="0" xfId="0" applyFont="1" applyAlignment="1">
      <alignment horizontal="center"/>
    </xf>
    <xf numFmtId="2" fontId="30" fillId="0" borderId="1" xfId="0" applyNumberFormat="1" applyFont="1" applyBorder="1" applyAlignment="1">
      <alignment horizontal="center" vertical="center" wrapText="1"/>
    </xf>
    <xf numFmtId="165" fontId="30" fillId="3" borderId="1" xfId="1" applyNumberFormat="1" applyFont="1" applyFill="1" applyBorder="1" applyAlignment="1">
      <alignment horizontal="left" vertical="center" wrapText="1"/>
    </xf>
    <xf numFmtId="9" fontId="30" fillId="0" borderId="1" xfId="3" applyFont="1" applyFill="1" applyBorder="1" applyAlignment="1">
      <alignment horizontal="center" vertical="center" wrapText="1"/>
    </xf>
    <xf numFmtId="166" fontId="30" fillId="7" borderId="1" xfId="1" applyNumberFormat="1" applyFont="1" applyFill="1" applyBorder="1" applyAlignment="1">
      <alignment horizontal="left" vertical="center" wrapText="1"/>
    </xf>
    <xf numFmtId="166" fontId="30" fillId="7" borderId="1" xfId="1" applyNumberFormat="1" applyFont="1" applyFill="1" applyBorder="1" applyAlignment="1">
      <alignment horizontal="center" vertical="center"/>
    </xf>
    <xf numFmtId="166" fontId="26" fillId="7" borderId="1" xfId="1" applyNumberFormat="1" applyFont="1" applyFill="1" applyBorder="1"/>
    <xf numFmtId="167" fontId="26" fillId="0" borderId="0" xfId="0" applyNumberFormat="1" applyFont="1"/>
    <xf numFmtId="43" fontId="30" fillId="3" borderId="1" xfId="1" applyNumberFormat="1" applyFont="1" applyFill="1" applyBorder="1" applyAlignment="1">
      <alignment horizontal="left" vertical="center"/>
    </xf>
    <xf numFmtId="2" fontId="30" fillId="0" borderId="1" xfId="0" applyNumberFormat="1" applyFont="1" applyBorder="1" applyAlignment="1">
      <alignment horizontal="center" vertical="center"/>
    </xf>
    <xf numFmtId="2" fontId="30" fillId="0" borderId="1" xfId="0" applyNumberFormat="1" applyFont="1" applyBorder="1" applyAlignment="1">
      <alignment horizontal="left" vertical="center"/>
    </xf>
    <xf numFmtId="2" fontId="30" fillId="2" borderId="1" xfId="0" applyNumberFormat="1" applyFont="1" applyFill="1" applyBorder="1" applyAlignment="1">
      <alignment horizontal="left" vertical="center"/>
    </xf>
    <xf numFmtId="2" fontId="30" fillId="2" borderId="1" xfId="0" applyNumberFormat="1" applyFont="1" applyFill="1" applyBorder="1" applyAlignment="1">
      <alignment horizontal="left" vertical="center" wrapText="1"/>
    </xf>
    <xf numFmtId="165" fontId="30" fillId="3" borderId="1" xfId="1" applyNumberFormat="1" applyFont="1" applyFill="1" applyBorder="1" applyAlignment="1">
      <alignment horizontal="left" vertical="center"/>
    </xf>
    <xf numFmtId="166" fontId="30" fillId="7" borderId="1" xfId="1" quotePrefix="1" applyNumberFormat="1" applyFont="1" applyFill="1" applyBorder="1" applyAlignment="1">
      <alignment horizontal="center" vertical="center"/>
    </xf>
    <xf numFmtId="166" fontId="30" fillId="7" borderId="1" xfId="1" applyNumberFormat="1" applyFont="1" applyFill="1" applyBorder="1" applyAlignment="1">
      <alignment horizontal="left" vertical="center"/>
    </xf>
    <xf numFmtId="1" fontId="30" fillId="7" borderId="1" xfId="0" applyNumberFormat="1" applyFont="1" applyFill="1" applyBorder="1" applyAlignment="1">
      <alignment horizontal="center" vertical="center"/>
    </xf>
    <xf numFmtId="43" fontId="30" fillId="7" borderId="1" xfId="1" applyNumberFormat="1" applyFont="1" applyFill="1" applyBorder="1" applyAlignment="1">
      <alignment horizontal="left" vertical="center"/>
    </xf>
    <xf numFmtId="165" fontId="30" fillId="7" borderId="1" xfId="1" applyNumberFormat="1" applyFont="1" applyFill="1" applyBorder="1" applyAlignment="1">
      <alignment horizontal="left" vertical="center"/>
    </xf>
    <xf numFmtId="9" fontId="30" fillId="7" borderId="1" xfId="3" applyFont="1" applyFill="1" applyBorder="1" applyAlignment="1">
      <alignment horizontal="center" vertical="center" wrapText="1"/>
    </xf>
    <xf numFmtId="0" fontId="26" fillId="7" borderId="0" xfId="0" applyFont="1" applyFill="1"/>
    <xf numFmtId="49" fontId="30" fillId="0" borderId="1" xfId="0" applyNumberFormat="1" applyFont="1" applyBorder="1" applyAlignment="1">
      <alignment horizontal="center" vertical="center"/>
    </xf>
    <xf numFmtId="1" fontId="26" fillId="0" borderId="1" xfId="1" applyNumberFormat="1" applyFont="1" applyFill="1" applyBorder="1" applyAlignment="1">
      <alignment horizontal="center"/>
    </xf>
    <xf numFmtId="0" fontId="26" fillId="0" borderId="1" xfId="0" applyFont="1" applyBorder="1" applyAlignment="1">
      <alignment horizontal="center"/>
    </xf>
    <xf numFmtId="49" fontId="26" fillId="0" borderId="1" xfId="0" applyNumberFormat="1" applyFont="1" applyBorder="1" applyAlignment="1">
      <alignment horizontal="center" vertical="center"/>
    </xf>
    <xf numFmtId="165" fontId="21" fillId="0" borderId="1" xfId="1" applyNumberFormat="1" applyFont="1" applyFill="1" applyBorder="1" applyAlignment="1">
      <alignment horizontal="left"/>
    </xf>
    <xf numFmtId="9" fontId="31" fillId="0" borderId="1" xfId="3" applyFont="1" applyFill="1" applyBorder="1" applyAlignment="1">
      <alignment horizontal="center" vertical="center" wrapText="1"/>
    </xf>
    <xf numFmtId="166" fontId="31" fillId="0" borderId="1" xfId="1" applyNumberFormat="1" applyFont="1" applyFill="1" applyBorder="1" applyAlignment="1">
      <alignment horizontal="left" vertical="center" wrapText="1"/>
    </xf>
    <xf numFmtId="166" fontId="31" fillId="0" borderId="1" xfId="1" applyNumberFormat="1" applyFont="1" applyFill="1" applyBorder="1" applyAlignment="1">
      <alignment horizontal="center" vertical="center"/>
    </xf>
    <xf numFmtId="0" fontId="21" fillId="0" borderId="0" xfId="0" applyFont="1"/>
    <xf numFmtId="0" fontId="26" fillId="0" borderId="0" xfId="0" applyFont="1" applyAlignment="1">
      <alignment horizontal="center" wrapText="1"/>
    </xf>
    <xf numFmtId="1" fontId="26" fillId="0" borderId="0" xfId="1" applyNumberFormat="1" applyFont="1" applyFill="1" applyAlignment="1">
      <alignment horizontal="center"/>
    </xf>
    <xf numFmtId="165" fontId="26" fillId="0" borderId="0" xfId="0" applyNumberFormat="1" applyFont="1" applyAlignment="1">
      <alignment horizontal="left"/>
    </xf>
    <xf numFmtId="9" fontId="26" fillId="0" borderId="0" xfId="3" applyFont="1" applyAlignment="1">
      <alignment horizontal="center"/>
    </xf>
    <xf numFmtId="0" fontId="26" fillId="0" borderId="0" xfId="0" applyFont="1" applyAlignment="1">
      <alignment horizontal="left"/>
    </xf>
    <xf numFmtId="167" fontId="26" fillId="7" borderId="0" xfId="0" applyNumberFormat="1" applyFont="1" applyFill="1"/>
    <xf numFmtId="43" fontId="26" fillId="0" borderId="0" xfId="1" applyFont="1"/>
    <xf numFmtId="1" fontId="30" fillId="0" borderId="1" xfId="0" applyNumberFormat="1" applyFont="1" applyBorder="1" applyAlignment="1">
      <alignment horizontal="center" vertical="center"/>
    </xf>
    <xf numFmtId="1" fontId="30" fillId="0" borderId="9" xfId="0" applyNumberFormat="1" applyFont="1" applyBorder="1" applyAlignment="1">
      <alignment horizontal="center" vertical="center" wrapText="1"/>
    </xf>
    <xf numFmtId="1" fontId="30" fillId="0" borderId="10" xfId="0" applyNumberFormat="1" applyFont="1" applyBorder="1" applyAlignment="1">
      <alignment horizontal="center" vertical="center" wrapText="1"/>
    </xf>
    <xf numFmtId="164" fontId="30" fillId="0" borderId="1" xfId="0" applyNumberFormat="1" applyFont="1" applyBorder="1" applyAlignment="1">
      <alignment horizontal="center" vertical="center"/>
    </xf>
    <xf numFmtId="2" fontId="30" fillId="0" borderId="1" xfId="0" applyNumberFormat="1" applyFont="1" applyBorder="1" applyAlignment="1">
      <alignment horizontal="left" vertical="center" wrapText="1"/>
    </xf>
    <xf numFmtId="164" fontId="40" fillId="0" borderId="1" xfId="0" applyNumberFormat="1" applyFont="1" applyBorder="1" applyAlignment="1">
      <alignment horizontal="center" vertical="center"/>
    </xf>
    <xf numFmtId="166" fontId="26" fillId="7" borderId="9" xfId="1" applyNumberFormat="1" applyFont="1" applyFill="1" applyBorder="1" applyAlignment="1">
      <alignment horizontal="center" vertical="center"/>
    </xf>
    <xf numFmtId="1" fontId="31" fillId="0" borderId="1" xfId="0" applyNumberFormat="1" applyFont="1" applyBorder="1" applyAlignment="1">
      <alignment horizontal="center" vertical="center" wrapText="1"/>
    </xf>
    <xf numFmtId="2" fontId="31" fillId="0" borderId="1" xfId="0" applyNumberFormat="1" applyFont="1" applyBorder="1" applyAlignment="1">
      <alignment horizontal="center" vertical="center" wrapText="1"/>
    </xf>
    <xf numFmtId="2" fontId="26" fillId="0" borderId="1" xfId="0" applyNumberFormat="1" applyFont="1" applyBorder="1" applyAlignment="1">
      <alignment horizontal="left" vertical="center" wrapText="1"/>
    </xf>
    <xf numFmtId="1" fontId="30" fillId="3" borderId="1" xfId="0" applyNumberFormat="1" applyFont="1" applyFill="1" applyBorder="1" applyAlignment="1">
      <alignment horizontal="center" vertical="center" wrapText="1"/>
    </xf>
    <xf numFmtId="1" fontId="30" fillId="7" borderId="1" xfId="0" applyNumberFormat="1" applyFont="1" applyFill="1" applyBorder="1" applyAlignment="1">
      <alignment horizontal="center" vertical="center" wrapText="1"/>
    </xf>
    <xf numFmtId="1" fontId="26" fillId="0" borderId="0" xfId="0" applyNumberFormat="1" applyFont="1" applyAlignment="1">
      <alignment horizontal="center" vertical="center"/>
    </xf>
    <xf numFmtId="0" fontId="21" fillId="0" borderId="1" xfId="0" applyFont="1" applyBorder="1"/>
    <xf numFmtId="1" fontId="30" fillId="0" borderId="1" xfId="0" applyNumberFormat="1" applyFont="1" applyBorder="1" applyAlignment="1">
      <alignment horizontal="center" vertical="center"/>
    </xf>
    <xf numFmtId="165" fontId="30" fillId="0" borderId="1" xfId="1" applyNumberFormat="1" applyFont="1" applyFill="1" applyBorder="1" applyAlignment="1">
      <alignment horizontal="center" vertical="center"/>
    </xf>
    <xf numFmtId="0" fontId="26" fillId="2" borderId="0" xfId="0" applyFont="1" applyFill="1"/>
    <xf numFmtId="1" fontId="31" fillId="2" borderId="1" xfId="0" applyNumberFormat="1" applyFont="1" applyFill="1" applyBorder="1" applyAlignment="1">
      <alignment horizontal="center" vertical="center" wrapText="1"/>
    </xf>
    <xf numFmtId="1" fontId="30" fillId="2" borderId="1" xfId="0" applyNumberFormat="1" applyFont="1" applyFill="1" applyBorder="1" applyAlignment="1">
      <alignment horizontal="center" vertical="center"/>
    </xf>
    <xf numFmtId="2" fontId="30" fillId="2" borderId="1" xfId="0" applyNumberFormat="1" applyFont="1" applyFill="1" applyBorder="1" applyAlignment="1">
      <alignment horizontal="center" vertical="center"/>
    </xf>
    <xf numFmtId="2" fontId="30" fillId="2" borderId="1" xfId="0" quotePrefix="1" applyNumberFormat="1" applyFont="1" applyFill="1" applyBorder="1" applyAlignment="1">
      <alignment horizontal="center" vertical="center" wrapText="1"/>
    </xf>
    <xf numFmtId="164" fontId="30" fillId="2" borderId="1" xfId="0" applyNumberFormat="1" applyFont="1" applyFill="1" applyBorder="1" applyAlignment="1">
      <alignment horizontal="center" vertical="center"/>
    </xf>
    <xf numFmtId="164" fontId="40" fillId="2" borderId="1" xfId="0" applyNumberFormat="1" applyFont="1" applyFill="1" applyBorder="1" applyAlignment="1">
      <alignment horizontal="center" vertical="center"/>
    </xf>
    <xf numFmtId="168" fontId="30" fillId="2" borderId="1" xfId="3" applyNumberFormat="1" applyFont="1" applyFill="1" applyBorder="1" applyAlignment="1">
      <alignment horizontal="center" vertical="center" wrapText="1"/>
    </xf>
    <xf numFmtId="1" fontId="30" fillId="2" borderId="1" xfId="0" applyNumberFormat="1" applyFont="1" applyFill="1" applyBorder="1" applyAlignment="1">
      <alignment horizontal="center" vertical="center" wrapText="1"/>
    </xf>
    <xf numFmtId="167" fontId="26" fillId="2" borderId="0" xfId="0" applyNumberFormat="1" applyFont="1" applyFill="1"/>
    <xf numFmtId="1" fontId="30" fillId="2" borderId="9" xfId="0" applyNumberFormat="1" applyFont="1" applyFill="1" applyBorder="1" applyAlignment="1">
      <alignment horizontal="center" vertical="center" wrapText="1"/>
    </xf>
    <xf numFmtId="1" fontId="30" fillId="2" borderId="1" xfId="0" quotePrefix="1" applyNumberFormat="1" applyFont="1" applyFill="1" applyBorder="1" applyAlignment="1">
      <alignment horizontal="center" vertical="center" wrapText="1"/>
    </xf>
    <xf numFmtId="2" fontId="30" fillId="2" borderId="1" xfId="0" applyNumberFormat="1" applyFont="1" applyFill="1" applyBorder="1" applyAlignment="1">
      <alignment horizontal="center" vertical="center" wrapText="1"/>
    </xf>
    <xf numFmtId="2" fontId="26" fillId="2" borderId="1" xfId="0" applyNumberFormat="1" applyFont="1" applyFill="1" applyBorder="1" applyAlignment="1">
      <alignment horizontal="center" vertical="center"/>
    </xf>
    <xf numFmtId="2" fontId="26" fillId="2" borderId="1" xfId="0" applyNumberFormat="1" applyFont="1" applyFill="1" applyBorder="1" applyAlignment="1">
      <alignment horizontal="center" vertical="center" wrapText="1"/>
    </xf>
    <xf numFmtId="49" fontId="30" fillId="2" borderId="1" xfId="0" applyNumberFormat="1" applyFont="1" applyFill="1" applyBorder="1" applyAlignment="1">
      <alignment horizontal="center" vertical="center"/>
    </xf>
    <xf numFmtId="164" fontId="35" fillId="2" borderId="1" xfId="0" applyNumberFormat="1" applyFont="1" applyFill="1" applyBorder="1" applyAlignment="1">
      <alignment horizontal="center" vertical="center"/>
    </xf>
    <xf numFmtId="14" fontId="26" fillId="2" borderId="1" xfId="0" applyNumberFormat="1" applyFont="1" applyFill="1" applyBorder="1" applyAlignment="1">
      <alignment horizontal="center" vertical="center"/>
    </xf>
    <xf numFmtId="0" fontId="26" fillId="2" borderId="1" xfId="0" applyFont="1" applyFill="1" applyBorder="1" applyAlignment="1">
      <alignment horizontal="center"/>
    </xf>
    <xf numFmtId="2" fontId="27" fillId="2" borderId="1" xfId="0" applyNumberFormat="1" applyFont="1" applyFill="1" applyBorder="1" applyAlignment="1">
      <alignment horizontal="left" vertical="center" wrapText="1"/>
    </xf>
    <xf numFmtId="2" fontId="26" fillId="2" borderId="1" xfId="2" applyNumberFormat="1" applyFont="1" applyFill="1" applyBorder="1" applyAlignment="1">
      <alignment horizontal="left" vertical="center" wrapText="1"/>
    </xf>
    <xf numFmtId="2" fontId="33" fillId="2" borderId="1" xfId="2" applyNumberFormat="1" applyFont="1" applyFill="1" applyBorder="1" applyAlignment="1">
      <alignment horizontal="center" vertical="center" wrapText="1"/>
    </xf>
    <xf numFmtId="2" fontId="27" fillId="2" borderId="1" xfId="2" applyNumberFormat="1" applyFont="1" applyFill="1" applyBorder="1" applyAlignment="1">
      <alignment horizontal="center" vertical="center" wrapText="1"/>
    </xf>
    <xf numFmtId="49" fontId="26" fillId="2" borderId="1" xfId="0" applyNumberFormat="1" applyFont="1" applyFill="1" applyBorder="1" applyAlignment="1">
      <alignment horizontal="center" vertical="center"/>
    </xf>
    <xf numFmtId="1" fontId="26" fillId="2" borderId="1" xfId="2" applyNumberFormat="1" applyFont="1" applyFill="1" applyBorder="1" applyAlignment="1">
      <alignment horizontal="center" vertical="center"/>
    </xf>
    <xf numFmtId="164" fontId="26" fillId="2" borderId="1" xfId="2" applyNumberFormat="1" applyFont="1" applyFill="1" applyBorder="1" applyAlignment="1">
      <alignment horizontal="center" vertical="center"/>
    </xf>
    <xf numFmtId="164" fontId="35" fillId="2" borderId="1" xfId="2" applyNumberFormat="1" applyFont="1" applyFill="1" applyBorder="1" applyAlignment="1">
      <alignment horizontal="center" vertical="center"/>
    </xf>
    <xf numFmtId="2" fontId="26" fillId="2" borderId="1" xfId="2" applyNumberFormat="1" applyFont="1" applyFill="1" applyBorder="1" applyAlignment="1">
      <alignment horizontal="center" vertical="center"/>
    </xf>
    <xf numFmtId="14" fontId="26" fillId="2" borderId="1" xfId="1" applyNumberFormat="1" applyFont="1" applyFill="1" applyBorder="1" applyAlignment="1">
      <alignment horizontal="center" vertical="center"/>
    </xf>
    <xf numFmtId="2" fontId="26" fillId="2" borderId="1" xfId="2" applyNumberFormat="1" applyFont="1" applyFill="1" applyBorder="1" applyAlignment="1">
      <alignment horizontal="center" vertical="center" wrapText="1"/>
    </xf>
    <xf numFmtId="0" fontId="21" fillId="2" borderId="1" xfId="0" applyFont="1" applyFill="1" applyBorder="1"/>
    <xf numFmtId="164" fontId="21" fillId="2" borderId="1" xfId="0" applyNumberFormat="1" applyFont="1" applyFill="1" applyBorder="1" applyAlignment="1">
      <alignment horizontal="center" vertical="center"/>
    </xf>
    <xf numFmtId="1" fontId="21" fillId="2" borderId="1" xfId="0" applyNumberFormat="1" applyFont="1" applyFill="1" applyBorder="1" applyAlignment="1">
      <alignment horizontal="center" vertical="center"/>
    </xf>
    <xf numFmtId="168" fontId="31" fillId="2" borderId="1" xfId="3" applyNumberFormat="1" applyFont="1" applyFill="1" applyBorder="1" applyAlignment="1">
      <alignment horizontal="center" vertical="center" wrapText="1"/>
    </xf>
    <xf numFmtId="166" fontId="21" fillId="2" borderId="1" xfId="1" applyNumberFormat="1" applyFont="1" applyFill="1" applyBorder="1"/>
    <xf numFmtId="166" fontId="21" fillId="2" borderId="1" xfId="1" applyNumberFormat="1" applyFont="1" applyFill="1" applyBorder="1" applyAlignment="1">
      <alignment horizontal="center" vertical="center"/>
    </xf>
    <xf numFmtId="0" fontId="21" fillId="2" borderId="0" xfId="0" applyFont="1" applyFill="1"/>
    <xf numFmtId="43" fontId="26" fillId="2" borderId="0" xfId="1" applyFont="1" applyFill="1"/>
    <xf numFmtId="0" fontId="26" fillId="2" borderId="0" xfId="0" applyFont="1" applyFill="1" applyAlignment="1">
      <alignment horizontal="center"/>
    </xf>
    <xf numFmtId="0" fontId="26" fillId="2" borderId="0" xfId="0" applyFont="1" applyFill="1" applyAlignment="1">
      <alignment horizontal="center" wrapText="1"/>
    </xf>
    <xf numFmtId="0" fontId="26" fillId="2" borderId="0" xfId="0" applyFont="1" applyFill="1" applyAlignment="1">
      <alignment horizontal="center" vertical="center"/>
    </xf>
    <xf numFmtId="1" fontId="26" fillId="2" borderId="0" xfId="1" applyNumberFormat="1" applyFont="1" applyFill="1" applyAlignment="1">
      <alignment horizontal="center"/>
    </xf>
    <xf numFmtId="168" fontId="26" fillId="2" borderId="0" xfId="3" applyNumberFormat="1" applyFont="1" applyFill="1" applyAlignment="1">
      <alignment horizontal="center"/>
    </xf>
    <xf numFmtId="1" fontId="26" fillId="2" borderId="0" xfId="0" applyNumberFormat="1" applyFont="1" applyFill="1" applyAlignment="1">
      <alignment horizontal="center" vertical="center"/>
    </xf>
    <xf numFmtId="164" fontId="30" fillId="0" borderId="1" xfId="0" applyNumberFormat="1" applyFont="1" applyFill="1" applyBorder="1" applyAlignment="1">
      <alignment horizontal="center" vertical="center"/>
    </xf>
    <xf numFmtId="164" fontId="26" fillId="0" borderId="1" xfId="1" applyNumberFormat="1" applyFont="1" applyFill="1" applyBorder="1" applyAlignment="1">
      <alignment horizontal="center" vertical="center"/>
    </xf>
    <xf numFmtId="167" fontId="26" fillId="2" borderId="1" xfId="0" applyNumberFormat="1" applyFont="1" applyFill="1" applyBorder="1"/>
    <xf numFmtId="0" fontId="11" fillId="0" borderId="0" xfId="0" applyFont="1" applyAlignment="1">
      <alignment horizontal="center" vertical="center" wrapText="1"/>
    </xf>
    <xf numFmtId="1" fontId="30" fillId="0" borderId="1" xfId="0" applyNumberFormat="1" applyFont="1" applyBorder="1" applyAlignment="1">
      <alignment horizontal="center" vertical="center"/>
    </xf>
    <xf numFmtId="166" fontId="26" fillId="3" borderId="1" xfId="1" applyNumberFormat="1" applyFont="1" applyFill="1" applyBorder="1" applyAlignment="1">
      <alignment horizontal="center" vertical="center" wrapText="1"/>
    </xf>
    <xf numFmtId="0" fontId="26" fillId="2" borderId="0" xfId="0" applyFont="1" applyFill="1" applyAlignment="1">
      <alignment wrapText="1"/>
    </xf>
    <xf numFmtId="165" fontId="21" fillId="2" borderId="1" xfId="1" applyNumberFormat="1" applyFont="1" applyFill="1" applyBorder="1" applyAlignment="1"/>
    <xf numFmtId="165" fontId="26" fillId="2" borderId="0" xfId="0" applyNumberFormat="1" applyFont="1" applyFill="1" applyAlignment="1"/>
    <xf numFmtId="165" fontId="30" fillId="2" borderId="1" xfId="1" applyNumberFormat="1" applyFont="1" applyFill="1" applyBorder="1" applyAlignment="1">
      <alignment horizontal="center" vertical="center" wrapText="1"/>
    </xf>
    <xf numFmtId="165" fontId="30" fillId="2" borderId="1" xfId="1" applyNumberFormat="1" applyFont="1" applyFill="1" applyBorder="1" applyAlignment="1">
      <alignment horizontal="center" vertical="center"/>
    </xf>
    <xf numFmtId="1" fontId="30" fillId="2" borderId="9" xfId="0" applyNumberFormat="1" applyFont="1" applyFill="1" applyBorder="1" applyAlignment="1">
      <alignment horizontal="center" vertical="center" wrapText="1"/>
    </xf>
    <xf numFmtId="1" fontId="30" fillId="2" borderId="1" xfId="0" applyNumberFormat="1" applyFont="1" applyFill="1" applyBorder="1" applyAlignment="1">
      <alignment horizontal="center" vertical="center"/>
    </xf>
    <xf numFmtId="1" fontId="30" fillId="2" borderId="1" xfId="0" applyNumberFormat="1" applyFont="1" applyFill="1" applyBorder="1" applyAlignment="1">
      <alignment horizontal="center" vertical="center"/>
    </xf>
    <xf numFmtId="164" fontId="30" fillId="2" borderId="1" xfId="0" applyNumberFormat="1" applyFont="1" applyFill="1" applyBorder="1" applyAlignment="1">
      <alignment horizontal="center" vertical="center"/>
    </xf>
    <xf numFmtId="165" fontId="30" fillId="0" borderId="1" xfId="1" applyNumberFormat="1" applyFont="1" applyFill="1" applyBorder="1" applyAlignment="1">
      <alignment horizontal="center" vertical="center"/>
    </xf>
    <xf numFmtId="1" fontId="30" fillId="0" borderId="1" xfId="0" applyNumberFormat="1" applyFont="1" applyBorder="1" applyAlignment="1">
      <alignment horizontal="center" vertical="center"/>
    </xf>
    <xf numFmtId="164" fontId="40" fillId="2" borderId="1" xfId="0" applyNumberFormat="1" applyFont="1" applyFill="1" applyBorder="1" applyAlignment="1">
      <alignment horizontal="center" vertical="center"/>
    </xf>
    <xf numFmtId="14" fontId="26" fillId="2" borderId="1" xfId="1" quotePrefix="1" applyNumberFormat="1" applyFont="1" applyFill="1" applyBorder="1" applyAlignment="1">
      <alignment horizontal="center" vertical="center"/>
    </xf>
    <xf numFmtId="165" fontId="21" fillId="2" borderId="1" xfId="1" applyNumberFormat="1" applyFont="1" applyFill="1" applyBorder="1" applyAlignment="1">
      <alignment horizontal="center" vertical="center"/>
    </xf>
    <xf numFmtId="164" fontId="30" fillId="2" borderId="1" xfId="0" applyNumberFormat="1" applyFont="1" applyFill="1" applyBorder="1" applyAlignment="1">
      <alignment horizontal="right" vertical="center"/>
    </xf>
    <xf numFmtId="1" fontId="30" fillId="2" borderId="1" xfId="0" applyNumberFormat="1" applyFont="1" applyFill="1" applyBorder="1" applyAlignment="1">
      <alignment horizontal="center" vertical="center"/>
    </xf>
    <xf numFmtId="164" fontId="30" fillId="2" borderId="1" xfId="0" applyNumberFormat="1" applyFont="1" applyFill="1" applyBorder="1" applyAlignment="1">
      <alignment horizontal="center" vertical="center"/>
    </xf>
    <xf numFmtId="1" fontId="30" fillId="0" borderId="1" xfId="0" applyNumberFormat="1" applyFont="1" applyBorder="1" applyAlignment="1">
      <alignment horizontal="center" vertical="center"/>
    </xf>
    <xf numFmtId="0" fontId="26" fillId="2" borderId="9" xfId="0" applyFont="1" applyFill="1" applyBorder="1" applyAlignment="1">
      <alignment horizontal="center" vertical="center"/>
    </xf>
    <xf numFmtId="0" fontId="26" fillId="2" borderId="10" xfId="0" applyFont="1" applyFill="1" applyBorder="1" applyAlignment="1">
      <alignment horizontal="center" vertical="center"/>
    </xf>
    <xf numFmtId="2" fontId="26" fillId="2" borderId="9" xfId="0" applyNumberFormat="1" applyFont="1" applyFill="1" applyBorder="1" applyAlignment="1">
      <alignment horizontal="center" vertical="center" wrapText="1"/>
    </xf>
    <xf numFmtId="2" fontId="26" fillId="2" borderId="9" xfId="0" applyNumberFormat="1" applyFont="1" applyFill="1" applyBorder="1" applyAlignment="1">
      <alignment horizontal="center" vertical="center"/>
    </xf>
    <xf numFmtId="165" fontId="30" fillId="2" borderId="9" xfId="1" applyNumberFormat="1" applyFont="1" applyFill="1" applyBorder="1" applyAlignment="1">
      <alignment horizontal="center" vertical="center"/>
    </xf>
    <xf numFmtId="165" fontId="30" fillId="2" borderId="10" xfId="1" applyNumberFormat="1" applyFont="1" applyFill="1" applyBorder="1" applyAlignment="1">
      <alignment horizontal="center" vertical="center"/>
    </xf>
    <xf numFmtId="2" fontId="26" fillId="2" borderId="9" xfId="0" applyNumberFormat="1" applyFont="1" applyFill="1" applyBorder="1" applyAlignment="1">
      <alignment horizontal="left" vertical="center" wrapText="1"/>
    </xf>
    <xf numFmtId="165" fontId="30" fillId="0" borderId="1" xfId="1" applyNumberFormat="1"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68" fontId="30" fillId="2" borderId="10" xfId="3" applyNumberFormat="1" applyFont="1" applyFill="1" applyBorder="1" applyAlignment="1">
      <alignment horizontal="center" vertical="center" wrapText="1"/>
    </xf>
    <xf numFmtId="164" fontId="40" fillId="2" borderId="1" xfId="0" applyNumberFormat="1" applyFont="1" applyFill="1" applyBorder="1" applyAlignment="1">
      <alignment horizontal="center" vertical="center"/>
    </xf>
    <xf numFmtId="1" fontId="31" fillId="2" borderId="11" xfId="0" applyNumberFormat="1"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 fontId="30" fillId="2" borderId="10" xfId="0" applyNumberFormat="1" applyFont="1" applyFill="1" applyBorder="1" applyAlignment="1">
      <alignment horizontal="center" vertical="center" wrapText="1"/>
    </xf>
    <xf numFmtId="166" fontId="26" fillId="2" borderId="9" xfId="1" applyNumberFormat="1" applyFont="1" applyFill="1" applyBorder="1" applyAlignment="1">
      <alignment horizontal="center" vertical="center"/>
    </xf>
    <xf numFmtId="166" fontId="26" fillId="2" borderId="10" xfId="1" applyNumberFormat="1" applyFont="1" applyFill="1" applyBorder="1" applyAlignment="1">
      <alignment horizontal="center" vertical="center"/>
    </xf>
    <xf numFmtId="1" fontId="30" fillId="0" borderId="9" xfId="0" applyNumberFormat="1" applyFont="1" applyBorder="1" applyAlignment="1">
      <alignment horizontal="center" vertical="center"/>
    </xf>
    <xf numFmtId="1" fontId="30" fillId="0" borderId="10" xfId="0" applyNumberFormat="1" applyFont="1" applyBorder="1" applyAlignment="1">
      <alignment horizontal="center" vertical="center"/>
    </xf>
    <xf numFmtId="0" fontId="26" fillId="2" borderId="1" xfId="0" applyFont="1" applyFill="1" applyBorder="1" applyAlignment="1">
      <alignment horizontal="center" vertical="center" wrapText="1"/>
    </xf>
    <xf numFmtId="166" fontId="26" fillId="2" borderId="9" xfId="1" applyNumberFormat="1" applyFont="1" applyFill="1" applyBorder="1" applyAlignment="1">
      <alignment horizontal="center" vertical="center" wrapText="1"/>
    </xf>
    <xf numFmtId="166" fontId="21" fillId="2" borderId="1" xfId="1" applyNumberFormat="1"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13" xfId="0" applyFont="1" applyFill="1" applyBorder="1"/>
    <xf numFmtId="2" fontId="31" fillId="2" borderId="1" xfId="0" applyNumberFormat="1" applyFont="1" applyFill="1" applyBorder="1" applyAlignment="1">
      <alignment horizontal="center" vertical="center" wrapText="1"/>
    </xf>
    <xf numFmtId="1" fontId="39"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2" fontId="30" fillId="2" borderId="9" xfId="0" applyNumberFormat="1" applyFont="1" applyFill="1" applyBorder="1" applyAlignment="1">
      <alignment horizontal="left" vertical="center" wrapText="1"/>
    </xf>
    <xf numFmtId="2" fontId="30" fillId="2" borderId="9" xfId="0" applyNumberFormat="1" applyFont="1" applyFill="1" applyBorder="1" applyAlignment="1">
      <alignment horizontal="center" vertical="center" wrapText="1"/>
    </xf>
    <xf numFmtId="2" fontId="30" fillId="2" borderId="9" xfId="0" quotePrefix="1" applyNumberFormat="1" applyFont="1" applyFill="1" applyBorder="1" applyAlignment="1">
      <alignment horizontal="center" vertical="center" wrapText="1"/>
    </xf>
    <xf numFmtId="1" fontId="30" fillId="2" borderId="9" xfId="0" applyNumberFormat="1" applyFont="1" applyFill="1" applyBorder="1" applyAlignment="1">
      <alignment horizontal="center" vertical="center"/>
    </xf>
    <xf numFmtId="164" fontId="30" fillId="2" borderId="9" xfId="0" applyNumberFormat="1" applyFont="1" applyFill="1" applyBorder="1" applyAlignment="1">
      <alignment horizontal="center" vertical="center"/>
    </xf>
    <xf numFmtId="164" fontId="40" fillId="2" borderId="9" xfId="0" applyNumberFormat="1" applyFont="1" applyFill="1" applyBorder="1" applyAlignment="1">
      <alignment horizontal="center" vertical="center"/>
    </xf>
    <xf numFmtId="165" fontId="30" fillId="0" borderId="9" xfId="1" applyNumberFormat="1" applyFont="1" applyFill="1" applyBorder="1" applyAlignment="1">
      <alignment horizontal="center" vertical="center"/>
    </xf>
    <xf numFmtId="2" fontId="30" fillId="2" borderId="10" xfId="0" applyNumberFormat="1" applyFont="1" applyFill="1" applyBorder="1" applyAlignment="1">
      <alignment horizontal="left" vertical="center" wrapText="1"/>
    </xf>
    <xf numFmtId="2" fontId="30" fillId="2" borderId="10" xfId="0" applyNumberFormat="1" applyFont="1" applyFill="1" applyBorder="1" applyAlignment="1">
      <alignment horizontal="center" vertical="center"/>
    </xf>
    <xf numFmtId="2" fontId="30" fillId="2" borderId="10" xfId="0" quotePrefix="1" applyNumberFormat="1" applyFont="1" applyFill="1" applyBorder="1" applyAlignment="1">
      <alignment horizontal="center" vertical="center" wrapText="1"/>
    </xf>
    <xf numFmtId="1" fontId="30" fillId="2" borderId="10" xfId="0" applyNumberFormat="1" applyFont="1" applyFill="1" applyBorder="1" applyAlignment="1">
      <alignment horizontal="center" vertical="center"/>
    </xf>
    <xf numFmtId="164" fontId="30" fillId="2" borderId="10" xfId="0" applyNumberFormat="1" applyFont="1" applyFill="1" applyBorder="1" applyAlignment="1">
      <alignment horizontal="center" vertical="center"/>
    </xf>
    <xf numFmtId="164" fontId="40" fillId="2" borderId="10" xfId="0" applyNumberFormat="1" applyFont="1" applyFill="1" applyBorder="1" applyAlignment="1">
      <alignment horizontal="center" vertical="center"/>
    </xf>
    <xf numFmtId="165" fontId="30" fillId="0" borderId="10" xfId="1" applyNumberFormat="1" applyFont="1" applyFill="1" applyBorder="1" applyAlignment="1">
      <alignment horizontal="center" vertical="center"/>
    </xf>
    <xf numFmtId="166" fontId="26" fillId="2" borderId="10" xfId="1"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2" xfId="0" applyFont="1" applyBorder="1" applyAlignment="1">
      <alignment horizontal="center" vertical="center" wrapText="1"/>
    </xf>
    <xf numFmtId="49" fontId="30" fillId="2" borderId="9" xfId="0" applyNumberFormat="1" applyFont="1" applyFill="1" applyBorder="1" applyAlignment="1">
      <alignment horizontal="center" vertical="center"/>
    </xf>
    <xf numFmtId="1" fontId="26" fillId="2" borderId="9" xfId="0" applyNumberFormat="1" applyFont="1" applyFill="1" applyBorder="1" applyAlignment="1">
      <alignment horizontal="center" vertical="center"/>
    </xf>
    <xf numFmtId="164" fontId="26" fillId="2" borderId="9" xfId="0" applyNumberFormat="1" applyFont="1" applyFill="1" applyBorder="1" applyAlignment="1">
      <alignment horizontal="center" vertical="center"/>
    </xf>
    <xf numFmtId="164" fontId="35" fillId="2" borderId="9" xfId="0" applyNumberFormat="1" applyFont="1" applyFill="1" applyBorder="1" applyAlignment="1">
      <alignment horizontal="center" vertical="center"/>
    </xf>
    <xf numFmtId="1" fontId="26" fillId="0" borderId="9" xfId="0" applyNumberFormat="1" applyFont="1" applyFill="1" applyBorder="1" applyAlignment="1">
      <alignment horizontal="center" vertical="center"/>
    </xf>
    <xf numFmtId="164" fontId="26" fillId="0" borderId="9" xfId="1" applyNumberFormat="1" applyFont="1" applyFill="1" applyBorder="1" applyAlignment="1">
      <alignment horizontal="center" vertical="center"/>
    </xf>
    <xf numFmtId="14" fontId="26" fillId="2" borderId="9" xfId="0" applyNumberFormat="1" applyFont="1" applyFill="1" applyBorder="1" applyAlignment="1">
      <alignment horizontal="center" vertical="center"/>
    </xf>
    <xf numFmtId="0" fontId="11" fillId="0" borderId="16" xfId="0" applyFont="1" applyBorder="1" applyAlignment="1">
      <alignment horizontal="center" vertical="center" wrapText="1"/>
    </xf>
    <xf numFmtId="166" fontId="26" fillId="2" borderId="10" xfId="1" applyNumberFormat="1" applyFont="1" applyFill="1" applyBorder="1" applyAlignment="1">
      <alignment horizontal="center" vertical="center"/>
    </xf>
    <xf numFmtId="1" fontId="30" fillId="2" borderId="1" xfId="0" applyNumberFormat="1" applyFont="1" applyFill="1" applyBorder="1" applyAlignment="1">
      <alignment horizontal="center" vertical="center"/>
    </xf>
    <xf numFmtId="164" fontId="30" fillId="2" borderId="1" xfId="0" applyNumberFormat="1" applyFont="1" applyFill="1" applyBorder="1" applyAlignment="1">
      <alignment horizontal="center" vertical="center"/>
    </xf>
    <xf numFmtId="1" fontId="30" fillId="0" borderId="1" xfId="0" applyNumberFormat="1" applyFont="1" applyBorder="1" applyAlignment="1">
      <alignment horizontal="center" vertical="center"/>
    </xf>
    <xf numFmtId="0" fontId="26" fillId="2" borderId="9" xfId="0" applyFont="1" applyFill="1" applyBorder="1" applyAlignment="1">
      <alignment horizontal="center" vertical="center"/>
    </xf>
    <xf numFmtId="0" fontId="26" fillId="2" borderId="10" xfId="0" applyFont="1" applyFill="1" applyBorder="1" applyAlignment="1">
      <alignment horizontal="center" vertical="center"/>
    </xf>
    <xf numFmtId="2" fontId="26" fillId="2" borderId="9" xfId="0" applyNumberFormat="1" applyFont="1" applyFill="1" applyBorder="1" applyAlignment="1">
      <alignment horizontal="left" vertical="center" wrapText="1"/>
    </xf>
    <xf numFmtId="2" fontId="26" fillId="2" borderId="9" xfId="0" applyNumberFormat="1" applyFont="1" applyFill="1" applyBorder="1" applyAlignment="1">
      <alignment horizontal="center" vertical="center"/>
    </xf>
    <xf numFmtId="165" fontId="30" fillId="2" borderId="9" xfId="1" applyNumberFormat="1" applyFont="1" applyFill="1" applyBorder="1" applyAlignment="1">
      <alignment horizontal="center" vertical="center"/>
    </xf>
    <xf numFmtId="165" fontId="30" fillId="2" borderId="10" xfId="1" applyNumberFormat="1" applyFont="1" applyFill="1" applyBorder="1" applyAlignment="1">
      <alignment horizontal="center" vertical="center"/>
    </xf>
    <xf numFmtId="165" fontId="30" fillId="0" borderId="1" xfId="1" applyNumberFormat="1"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68" fontId="30" fillId="2" borderId="10" xfId="3" applyNumberFormat="1" applyFont="1" applyFill="1" applyBorder="1" applyAlignment="1">
      <alignment horizontal="center" vertical="center" wrapText="1"/>
    </xf>
    <xf numFmtId="164" fontId="40" fillId="2" borderId="1" xfId="0" applyNumberFormat="1" applyFont="1" applyFill="1" applyBorder="1" applyAlignment="1">
      <alignment horizontal="center" vertical="center"/>
    </xf>
    <xf numFmtId="1" fontId="31" fillId="2" borderId="1" xfId="0" applyNumberFormat="1" applyFont="1" applyFill="1" applyBorder="1" applyAlignment="1">
      <alignment horizontal="center" vertical="center" wrapText="1"/>
    </xf>
    <xf numFmtId="2" fontId="31"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 fontId="30" fillId="2" borderId="10" xfId="0" applyNumberFormat="1" applyFont="1" applyFill="1" applyBorder="1" applyAlignment="1">
      <alignment horizontal="center" vertical="center" wrapText="1"/>
    </xf>
    <xf numFmtId="166" fontId="26" fillId="2" borderId="9" xfId="1" applyNumberFormat="1" applyFont="1" applyFill="1" applyBorder="1" applyAlignment="1">
      <alignment horizontal="center" vertical="center"/>
    </xf>
    <xf numFmtId="166" fontId="26" fillId="2" borderId="10" xfId="1" applyNumberFormat="1" applyFont="1" applyFill="1" applyBorder="1" applyAlignment="1">
      <alignment horizontal="center" vertical="center"/>
    </xf>
    <xf numFmtId="1" fontId="30" fillId="0" borderId="9" xfId="0" applyNumberFormat="1" applyFont="1" applyBorder="1" applyAlignment="1">
      <alignment horizontal="center" vertical="center"/>
    </xf>
    <xf numFmtId="1" fontId="30" fillId="0" borderId="10" xfId="0" applyNumberFormat="1" applyFont="1" applyBorder="1" applyAlignment="1">
      <alignment horizontal="center" vertical="center"/>
    </xf>
    <xf numFmtId="166" fontId="26" fillId="2" borderId="9" xfId="1" applyNumberFormat="1" applyFont="1" applyFill="1" applyBorder="1" applyAlignment="1">
      <alignment horizontal="center" vertical="center"/>
    </xf>
    <xf numFmtId="0" fontId="26" fillId="2" borderId="9" xfId="0"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64" fontId="30" fillId="2" borderId="1" xfId="0" applyNumberFormat="1" applyFont="1" applyFill="1" applyBorder="1" applyAlignment="1">
      <alignment horizontal="center" vertical="center"/>
    </xf>
    <xf numFmtId="165" fontId="30" fillId="0" borderId="1" xfId="1" applyNumberFormat="1" applyFont="1" applyFill="1" applyBorder="1" applyAlignment="1">
      <alignment horizontal="center" vertical="center"/>
    </xf>
    <xf numFmtId="165" fontId="30" fillId="2" borderId="9" xfId="1" quotePrefix="1" applyNumberFormat="1" applyFont="1" applyFill="1" applyBorder="1" applyAlignment="1">
      <alignment horizontal="center" vertical="center"/>
    </xf>
    <xf numFmtId="1" fontId="30" fillId="2" borderId="1" xfId="0" applyNumberFormat="1" applyFont="1" applyFill="1" applyBorder="1" applyAlignment="1">
      <alignment horizontal="center" vertical="center"/>
    </xf>
    <xf numFmtId="1" fontId="30" fillId="0" borderId="1" xfId="0" applyNumberFormat="1" applyFont="1" applyBorder="1" applyAlignment="1">
      <alignment horizontal="center" vertical="center"/>
    </xf>
    <xf numFmtId="0" fontId="26" fillId="2" borderId="9" xfId="0" applyFont="1" applyFill="1" applyBorder="1" applyAlignment="1">
      <alignment horizontal="center" vertical="center" wrapText="1"/>
    </xf>
    <xf numFmtId="164" fontId="40" fillId="2" borderId="1" xfId="0" applyNumberFormat="1" applyFont="1" applyFill="1" applyBorder="1" applyAlignment="1">
      <alignment horizontal="center" vertical="center"/>
    </xf>
    <xf numFmtId="166" fontId="26" fillId="2" borderId="13" xfId="1" applyNumberFormat="1" applyFont="1" applyFill="1" applyBorder="1"/>
    <xf numFmtId="166" fontId="26" fillId="2" borderId="0" xfId="1" applyNumberFormat="1" applyFont="1" applyFill="1"/>
    <xf numFmtId="166" fontId="26" fillId="2" borderId="1" xfId="1" applyNumberFormat="1" applyFont="1" applyFill="1" applyBorder="1"/>
    <xf numFmtId="0" fontId="26" fillId="2" borderId="9" xfId="0" applyFont="1" applyFill="1" applyBorder="1" applyAlignment="1">
      <alignment horizontal="center" vertical="center"/>
    </xf>
    <xf numFmtId="2" fontId="26" fillId="2" borderId="9" xfId="0" applyNumberFormat="1" applyFont="1" applyFill="1" applyBorder="1" applyAlignment="1">
      <alignment horizontal="center" vertical="center"/>
    </xf>
    <xf numFmtId="165" fontId="30" fillId="2" borderId="9" xfId="1" applyNumberFormat="1"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 fontId="31" fillId="2" borderId="1" xfId="0" applyNumberFormat="1" applyFont="1" applyFill="1" applyBorder="1" applyAlignment="1">
      <alignment horizontal="center" vertical="center" wrapText="1"/>
    </xf>
    <xf numFmtId="2" fontId="31"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66" fontId="26" fillId="2" borderId="9" xfId="1" applyNumberFormat="1" applyFont="1" applyFill="1" applyBorder="1" applyAlignment="1">
      <alignment horizontal="center" vertical="center"/>
    </xf>
    <xf numFmtId="166" fontId="22" fillId="2" borderId="1" xfId="1" applyNumberFormat="1" applyFont="1" applyFill="1" applyBorder="1"/>
    <xf numFmtId="166" fontId="45" fillId="2" borderId="1" xfId="1" applyNumberFormat="1" applyFont="1" applyFill="1" applyBorder="1"/>
    <xf numFmtId="2" fontId="30" fillId="3" borderId="1" xfId="0" applyNumberFormat="1" applyFont="1" applyFill="1" applyBorder="1" applyAlignment="1">
      <alignment horizontal="left" vertical="center" wrapText="1"/>
    </xf>
    <xf numFmtId="164" fontId="35" fillId="3" borderId="1" xfId="0" applyNumberFormat="1" applyFont="1" applyFill="1" applyBorder="1" applyAlignment="1">
      <alignment horizontal="center" vertical="center"/>
    </xf>
    <xf numFmtId="2" fontId="26" fillId="3" borderId="9" xfId="0" applyNumberFormat="1" applyFont="1" applyFill="1" applyBorder="1" applyAlignment="1">
      <alignment horizontal="left" vertical="center" wrapText="1"/>
    </xf>
    <xf numFmtId="0" fontId="26" fillId="2" borderId="0" xfId="0" applyFont="1" applyFill="1" applyAlignment="1">
      <alignment vertical="center"/>
    </xf>
    <xf numFmtId="166" fontId="26" fillId="2" borderId="9" xfId="1" applyNumberFormat="1" applyFont="1" applyFill="1" applyBorder="1" applyAlignment="1">
      <alignment horizontal="center" vertical="center"/>
    </xf>
    <xf numFmtId="166" fontId="26" fillId="2" borderId="10" xfId="1" applyNumberFormat="1" applyFont="1" applyFill="1" applyBorder="1" applyAlignment="1">
      <alignment horizontal="center" vertical="center"/>
    </xf>
    <xf numFmtId="0" fontId="26" fillId="2" borderId="9" xfId="0" applyFont="1" applyFill="1" applyBorder="1" applyAlignment="1">
      <alignment horizontal="center" vertical="center"/>
    </xf>
    <xf numFmtId="0" fontId="26" fillId="2" borderId="10" xfId="0"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68" fontId="30" fillId="2" borderId="10" xfId="3" applyNumberFormat="1"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 fontId="30" fillId="2" borderId="10" xfId="0" applyNumberFormat="1" applyFont="1" applyFill="1" applyBorder="1" applyAlignment="1">
      <alignment horizontal="center" vertical="center" wrapText="1"/>
    </xf>
    <xf numFmtId="164" fontId="30" fillId="2" borderId="1" xfId="0" applyNumberFormat="1" applyFont="1" applyFill="1" applyBorder="1" applyAlignment="1">
      <alignment horizontal="center" vertical="center"/>
    </xf>
    <xf numFmtId="1" fontId="31" fillId="2" borderId="1" xfId="0" applyNumberFormat="1" applyFont="1" applyFill="1" applyBorder="1" applyAlignment="1">
      <alignment horizontal="center" vertical="center" wrapText="1"/>
    </xf>
    <xf numFmtId="2" fontId="31"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2" fontId="26" fillId="2" borderId="9" xfId="0" applyNumberFormat="1" applyFont="1" applyFill="1" applyBorder="1" applyAlignment="1">
      <alignment horizontal="left" vertical="center" wrapText="1"/>
    </xf>
    <xf numFmtId="2" fontId="26" fillId="2" borderId="9" xfId="0" applyNumberFormat="1" applyFont="1" applyFill="1" applyBorder="1" applyAlignment="1">
      <alignment horizontal="center" vertical="center"/>
    </xf>
    <xf numFmtId="165" fontId="30" fillId="2" borderId="9" xfId="1" applyNumberFormat="1" applyFont="1" applyFill="1" applyBorder="1" applyAlignment="1">
      <alignment horizontal="center" vertical="center"/>
    </xf>
    <xf numFmtId="165" fontId="30" fillId="2" borderId="10" xfId="1" applyNumberFormat="1" applyFont="1" applyFill="1" applyBorder="1" applyAlignment="1">
      <alignment horizontal="center" vertical="center"/>
    </xf>
    <xf numFmtId="1" fontId="30" fillId="2" borderId="1" xfId="0" applyNumberFormat="1" applyFont="1" applyFill="1" applyBorder="1" applyAlignment="1">
      <alignment horizontal="center" vertical="center"/>
    </xf>
    <xf numFmtId="164" fontId="40" fillId="2" borderId="1" xfId="0" applyNumberFormat="1" applyFont="1" applyFill="1" applyBorder="1" applyAlignment="1">
      <alignment horizontal="center" vertical="center"/>
    </xf>
    <xf numFmtId="0" fontId="26" fillId="2" borderId="1" xfId="0" applyFont="1" applyFill="1" applyBorder="1"/>
    <xf numFmtId="1" fontId="30" fillId="2" borderId="1" xfId="0" applyNumberFormat="1" applyFont="1" applyFill="1" applyBorder="1" applyAlignment="1">
      <alignment horizontal="center" vertical="center"/>
    </xf>
    <xf numFmtId="164" fontId="30" fillId="2" borderId="1" xfId="0" applyNumberFormat="1" applyFont="1" applyFill="1" applyBorder="1" applyAlignment="1">
      <alignment horizontal="center" vertical="center"/>
    </xf>
    <xf numFmtId="0" fontId="26" fillId="2" borderId="9" xfId="0" applyFont="1" applyFill="1" applyBorder="1" applyAlignment="1">
      <alignment horizontal="center" vertical="center"/>
    </xf>
    <xf numFmtId="0" fontId="26" fillId="2" borderId="10" xfId="0" applyFont="1" applyFill="1" applyBorder="1" applyAlignment="1">
      <alignment horizontal="center" vertical="center"/>
    </xf>
    <xf numFmtId="164" fontId="40" fillId="2" borderId="1" xfId="0" applyNumberFormat="1" applyFont="1" applyFill="1" applyBorder="1" applyAlignment="1">
      <alignment horizontal="center" vertical="center"/>
    </xf>
    <xf numFmtId="2" fontId="26" fillId="2" borderId="9" xfId="0" applyNumberFormat="1" applyFont="1" applyFill="1" applyBorder="1" applyAlignment="1">
      <alignment horizontal="left" vertical="center" wrapText="1"/>
    </xf>
    <xf numFmtId="2" fontId="26" fillId="2" borderId="9" xfId="0" applyNumberFormat="1" applyFont="1" applyFill="1" applyBorder="1" applyAlignment="1">
      <alignment horizontal="center" vertical="center"/>
    </xf>
    <xf numFmtId="165" fontId="30" fillId="2" borderId="9" xfId="1" applyNumberFormat="1" applyFont="1" applyFill="1" applyBorder="1" applyAlignment="1">
      <alignment horizontal="center" vertical="center"/>
    </xf>
    <xf numFmtId="165" fontId="30" fillId="2" borderId="10" xfId="1" applyNumberFormat="1"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68" fontId="30" fillId="2" borderId="10" xfId="3" applyNumberFormat="1" applyFont="1" applyFill="1" applyBorder="1" applyAlignment="1">
      <alignment horizontal="center" vertical="center" wrapText="1"/>
    </xf>
    <xf numFmtId="1" fontId="31" fillId="2" borderId="1" xfId="0" applyNumberFormat="1" applyFont="1" applyFill="1" applyBorder="1" applyAlignment="1">
      <alignment horizontal="center" vertical="center" wrapText="1"/>
    </xf>
    <xf numFmtId="2" fontId="31"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 fontId="30" fillId="2" borderId="10" xfId="0" applyNumberFormat="1" applyFont="1" applyFill="1" applyBorder="1" applyAlignment="1">
      <alignment horizontal="center" vertical="center" wrapText="1"/>
    </xf>
    <xf numFmtId="166" fontId="26" fillId="2" borderId="9" xfId="1" applyNumberFormat="1" applyFont="1" applyFill="1" applyBorder="1" applyAlignment="1">
      <alignment horizontal="center" vertical="center"/>
    </xf>
    <xf numFmtId="166" fontId="26" fillId="2" borderId="10" xfId="1" applyNumberFormat="1" applyFont="1" applyFill="1" applyBorder="1" applyAlignment="1">
      <alignment horizontal="center" vertical="center"/>
    </xf>
    <xf numFmtId="1" fontId="30" fillId="2" borderId="9" xfId="0" applyNumberFormat="1" applyFont="1" applyFill="1" applyBorder="1" applyAlignment="1">
      <alignment horizontal="center" vertical="center"/>
    </xf>
    <xf numFmtId="1" fontId="30" fillId="2" borderId="10" xfId="0" applyNumberFormat="1" applyFont="1" applyFill="1" applyBorder="1" applyAlignment="1">
      <alignment horizontal="center" vertical="center"/>
    </xf>
    <xf numFmtId="49" fontId="30" fillId="2" borderId="9" xfId="0" applyNumberFormat="1" applyFont="1" applyFill="1" applyBorder="1" applyAlignment="1">
      <alignment horizontal="center" vertical="center"/>
    </xf>
    <xf numFmtId="164" fontId="30" fillId="2" borderId="9" xfId="0" applyNumberFormat="1" applyFont="1" applyFill="1" applyBorder="1" applyAlignment="1">
      <alignment horizontal="center" vertical="center"/>
    </xf>
    <xf numFmtId="164" fontId="30" fillId="2" borderId="10" xfId="0" applyNumberFormat="1" applyFont="1" applyFill="1" applyBorder="1" applyAlignment="1">
      <alignment horizontal="center" vertical="center"/>
    </xf>
    <xf numFmtId="164" fontId="40" fillId="2" borderId="9" xfId="0" applyNumberFormat="1" applyFont="1" applyFill="1" applyBorder="1" applyAlignment="1">
      <alignment horizontal="center" vertical="center"/>
    </xf>
    <xf numFmtId="164" fontId="40" fillId="2" borderId="10" xfId="0" applyNumberFormat="1" applyFont="1" applyFill="1" applyBorder="1" applyAlignment="1">
      <alignment horizontal="center" vertical="center"/>
    </xf>
    <xf numFmtId="2" fontId="30" fillId="2" borderId="9" xfId="0" quotePrefix="1" applyNumberFormat="1" applyFont="1" applyFill="1" applyBorder="1" applyAlignment="1">
      <alignment horizontal="center" vertical="center" wrapText="1"/>
    </xf>
    <xf numFmtId="2" fontId="30" fillId="2" borderId="10" xfId="0" quotePrefix="1" applyNumberFormat="1" applyFont="1" applyFill="1" applyBorder="1" applyAlignment="1">
      <alignment horizontal="center" vertical="center" wrapText="1"/>
    </xf>
    <xf numFmtId="2" fontId="30" fillId="2" borderId="9" xfId="0" applyNumberFormat="1" applyFont="1" applyFill="1" applyBorder="1" applyAlignment="1">
      <alignment horizontal="center" vertical="center" wrapText="1"/>
    </xf>
    <xf numFmtId="2" fontId="30" fillId="2" borderId="10" xfId="0" applyNumberFormat="1" applyFont="1" applyFill="1" applyBorder="1" applyAlignment="1">
      <alignment horizontal="center" vertical="center"/>
    </xf>
    <xf numFmtId="0" fontId="11" fillId="2" borderId="0" xfId="0" applyFont="1" applyFill="1" applyAlignment="1">
      <alignment horizontal="center" vertical="center" wrapText="1"/>
    </xf>
    <xf numFmtId="0" fontId="11" fillId="2" borderId="1" xfId="0" applyFont="1" applyFill="1" applyBorder="1" applyAlignment="1">
      <alignment horizontal="center" vertical="center" wrapText="1"/>
    </xf>
    <xf numFmtId="164" fontId="26" fillId="2" borderId="1" xfId="1" applyNumberFormat="1" applyFont="1" applyFill="1" applyBorder="1" applyAlignment="1">
      <alignment horizontal="center" vertical="center"/>
    </xf>
    <xf numFmtId="2" fontId="26" fillId="2" borderId="9" xfId="0" applyNumberFormat="1" applyFont="1" applyFill="1" applyBorder="1" applyAlignment="1">
      <alignment horizontal="center" vertical="center" wrapText="1"/>
    </xf>
    <xf numFmtId="164" fontId="26" fillId="2" borderId="9" xfId="1" applyNumberFormat="1" applyFont="1" applyFill="1" applyBorder="1" applyAlignment="1">
      <alignment horizontal="center" vertical="center"/>
    </xf>
    <xf numFmtId="0" fontId="11" fillId="2" borderId="16" xfId="0" applyFont="1" applyFill="1" applyBorder="1" applyAlignment="1">
      <alignment horizontal="center" vertical="center" wrapText="1"/>
    </xf>
    <xf numFmtId="1" fontId="28" fillId="2" borderId="1" xfId="0" applyNumberFormat="1" applyFont="1" applyFill="1" applyBorder="1" applyAlignment="1">
      <alignment horizontal="center" vertical="center"/>
    </xf>
    <xf numFmtId="0" fontId="27" fillId="2" borderId="1" xfId="0" applyFont="1" applyFill="1" applyBorder="1" applyAlignment="1">
      <alignment horizontal="center" vertical="center"/>
    </xf>
    <xf numFmtId="166" fontId="26" fillId="2" borderId="9" xfId="1" applyNumberFormat="1" applyFont="1" applyFill="1" applyBorder="1" applyAlignment="1">
      <alignment horizontal="center" vertical="center"/>
    </xf>
    <xf numFmtId="166" fontId="26" fillId="2" borderId="10" xfId="1" applyNumberFormat="1" applyFont="1" applyFill="1" applyBorder="1" applyAlignment="1">
      <alignment horizontal="center" vertical="center"/>
    </xf>
    <xf numFmtId="0" fontId="26" fillId="2" borderId="9" xfId="0" applyFont="1" applyFill="1" applyBorder="1" applyAlignment="1">
      <alignment horizontal="center" vertical="center"/>
    </xf>
    <xf numFmtId="0" fontId="26" fillId="2" borderId="10" xfId="0"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68" fontId="30" fillId="2" borderId="10" xfId="3" applyNumberFormat="1"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 fontId="30" fillId="2" borderId="10" xfId="0" applyNumberFormat="1" applyFont="1" applyFill="1" applyBorder="1" applyAlignment="1">
      <alignment horizontal="center" vertical="center" wrapText="1"/>
    </xf>
    <xf numFmtId="164" fontId="30" fillId="2" borderId="1" xfId="0" applyNumberFormat="1" applyFont="1" applyFill="1" applyBorder="1" applyAlignment="1">
      <alignment horizontal="center" vertical="center"/>
    </xf>
    <xf numFmtId="1" fontId="31" fillId="2" borderId="1" xfId="0" applyNumberFormat="1" applyFont="1" applyFill="1" applyBorder="1" applyAlignment="1">
      <alignment horizontal="center" vertical="center" wrapText="1"/>
    </xf>
    <xf numFmtId="2" fontId="31"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2" fontId="26" fillId="2" borderId="9" xfId="0" applyNumberFormat="1" applyFont="1" applyFill="1" applyBorder="1" applyAlignment="1">
      <alignment horizontal="left" vertical="center" wrapText="1"/>
    </xf>
    <xf numFmtId="2" fontId="26" fillId="2" borderId="9" xfId="0" applyNumberFormat="1" applyFont="1" applyFill="1" applyBorder="1" applyAlignment="1">
      <alignment horizontal="center" vertical="center"/>
    </xf>
    <xf numFmtId="165" fontId="30" fillId="2" borderId="9" xfId="1" applyNumberFormat="1" applyFont="1" applyFill="1" applyBorder="1" applyAlignment="1">
      <alignment horizontal="center" vertical="center"/>
    </xf>
    <xf numFmtId="165" fontId="30" fillId="2" borderId="10" xfId="1" applyNumberFormat="1" applyFont="1" applyFill="1" applyBorder="1" applyAlignment="1">
      <alignment horizontal="center" vertical="center"/>
    </xf>
    <xf numFmtId="1" fontId="30" fillId="2" borderId="1" xfId="0" applyNumberFormat="1" applyFont="1" applyFill="1" applyBorder="1" applyAlignment="1">
      <alignment horizontal="center" vertical="center"/>
    </xf>
    <xf numFmtId="164" fontId="40" fillId="2" borderId="1" xfId="0" applyNumberFormat="1" applyFont="1" applyFill="1" applyBorder="1" applyAlignment="1">
      <alignment horizontal="center" vertical="center"/>
    </xf>
    <xf numFmtId="2" fontId="30" fillId="2" borderId="9" xfId="0" applyNumberFormat="1" applyFont="1" applyFill="1" applyBorder="1" applyAlignment="1">
      <alignment horizontal="center" vertical="center" wrapText="1"/>
    </xf>
    <xf numFmtId="2" fontId="30" fillId="2" borderId="10" xfId="0" applyNumberFormat="1" applyFont="1" applyFill="1" applyBorder="1" applyAlignment="1">
      <alignment horizontal="center" vertical="center"/>
    </xf>
    <xf numFmtId="164" fontId="30" fillId="2" borderId="9" xfId="0" applyNumberFormat="1" applyFont="1" applyFill="1" applyBorder="1" applyAlignment="1">
      <alignment horizontal="center" vertical="center"/>
    </xf>
    <xf numFmtId="164" fontId="30" fillId="2" borderId="10" xfId="0" applyNumberFormat="1" applyFont="1" applyFill="1" applyBorder="1" applyAlignment="1">
      <alignment horizontal="center" vertical="center"/>
    </xf>
    <xf numFmtId="1" fontId="30" fillId="2" borderId="9" xfId="0" applyNumberFormat="1" applyFont="1" applyFill="1" applyBorder="1" applyAlignment="1">
      <alignment horizontal="center" vertical="center"/>
    </xf>
    <xf numFmtId="1" fontId="30" fillId="2" borderId="10" xfId="0" applyNumberFormat="1" applyFont="1" applyFill="1" applyBorder="1" applyAlignment="1">
      <alignment horizontal="center" vertical="center"/>
    </xf>
    <xf numFmtId="2" fontId="30" fillId="2" borderId="9" xfId="0" quotePrefix="1" applyNumberFormat="1" applyFont="1" applyFill="1" applyBorder="1" applyAlignment="1">
      <alignment horizontal="center" vertical="center" wrapText="1"/>
    </xf>
    <xf numFmtId="2" fontId="30" fillId="2" borderId="10" xfId="0" quotePrefix="1" applyNumberFormat="1" applyFont="1" applyFill="1" applyBorder="1" applyAlignment="1">
      <alignment horizontal="center" vertical="center" wrapText="1"/>
    </xf>
    <xf numFmtId="164" fontId="40" fillId="2" borderId="9" xfId="0" applyNumberFormat="1" applyFont="1" applyFill="1" applyBorder="1" applyAlignment="1">
      <alignment horizontal="center" vertical="center"/>
    </xf>
    <xf numFmtId="164" fontId="40" fillId="2" borderId="10" xfId="0" applyNumberFormat="1" applyFont="1" applyFill="1" applyBorder="1" applyAlignment="1">
      <alignment horizontal="center" vertical="center"/>
    </xf>
    <xf numFmtId="2" fontId="26" fillId="2" borderId="9" xfId="0" applyNumberFormat="1" applyFont="1" applyFill="1" applyBorder="1" applyAlignment="1">
      <alignment horizontal="center" vertical="center" wrapText="1"/>
    </xf>
    <xf numFmtId="49" fontId="30" fillId="2" borderId="9" xfId="0" applyNumberFormat="1" applyFont="1" applyFill="1" applyBorder="1" applyAlignment="1">
      <alignment horizontal="center" vertical="center"/>
    </xf>
    <xf numFmtId="164" fontId="15" fillId="0" borderId="9" xfId="0" applyNumberFormat="1" applyFont="1" applyBorder="1" applyAlignment="1">
      <alignment horizontal="center" vertical="center"/>
    </xf>
    <xf numFmtId="164" fontId="15" fillId="0" borderId="8" xfId="0" applyNumberFormat="1" applyFont="1" applyBorder="1" applyAlignment="1">
      <alignment horizontal="center" vertical="center"/>
    </xf>
    <xf numFmtId="164" fontId="15" fillId="0" borderId="10" xfId="0" applyNumberFormat="1" applyFont="1" applyBorder="1" applyAlignment="1">
      <alignment horizontal="center" vertical="center"/>
    </xf>
    <xf numFmtId="1" fontId="15" fillId="0" borderId="1" xfId="0" applyNumberFormat="1" applyFont="1" applyBorder="1" applyAlignment="1">
      <alignment horizontal="center" vertical="center"/>
    </xf>
    <xf numFmtId="165" fontId="15" fillId="0" borderId="1" xfId="1" applyNumberFormat="1" applyFont="1" applyFill="1" applyBorder="1" applyAlignment="1">
      <alignment horizontal="center" vertical="center"/>
    </xf>
    <xf numFmtId="1" fontId="5" fillId="0" borderId="1" xfId="0" applyNumberFormat="1" applyFont="1" applyBorder="1" applyAlignment="1">
      <alignment horizontal="center" vertical="center"/>
    </xf>
    <xf numFmtId="164" fontId="15"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xf>
    <xf numFmtId="164" fontId="16" fillId="0" borderId="1" xfId="0" applyNumberFormat="1" applyFont="1" applyBorder="1" applyAlignment="1">
      <alignment horizontal="center" vertical="center"/>
    </xf>
    <xf numFmtId="2" fontId="15" fillId="0" borderId="1" xfId="0" applyNumberFormat="1" applyFont="1" applyBorder="1" applyAlignment="1">
      <alignment horizontal="left" vertical="center" wrapText="1"/>
    </xf>
    <xf numFmtId="49" fontId="15" fillId="0" borderId="1" xfId="0" applyNumberFormat="1" applyFont="1" applyBorder="1" applyAlignment="1">
      <alignment horizontal="center" vertical="center"/>
    </xf>
    <xf numFmtId="49" fontId="15"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164" fontId="15" fillId="0" borderId="1" xfId="0" applyNumberFormat="1" applyFont="1" applyBorder="1" applyAlignment="1">
      <alignment horizontal="left" vertical="center" wrapText="1"/>
    </xf>
    <xf numFmtId="2" fontId="5" fillId="0" borderId="1" xfId="0" applyNumberFormat="1" applyFont="1" applyBorder="1" applyAlignment="1">
      <alignment horizontal="center" vertical="center" wrapText="1"/>
    </xf>
    <xf numFmtId="0" fontId="18" fillId="0" borderId="11" xfId="0" applyFont="1" applyBorder="1" applyAlignment="1">
      <alignment horizontal="center"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1" fontId="5" fillId="0" borderId="1" xfId="0" applyNumberFormat="1" applyFont="1" applyBorder="1" applyAlignment="1">
      <alignment horizontal="center" vertical="center" wrapText="1"/>
    </xf>
    <xf numFmtId="164" fontId="20" fillId="0" borderId="1" xfId="0" applyNumberFormat="1" applyFont="1" applyBorder="1" applyAlignment="1">
      <alignment horizontal="center" vertical="center"/>
    </xf>
    <xf numFmtId="165" fontId="15" fillId="0" borderId="9" xfId="1" applyNumberFormat="1" applyFont="1" applyFill="1" applyBorder="1" applyAlignment="1">
      <alignment horizontal="center" vertical="center"/>
    </xf>
    <xf numFmtId="165" fontId="15" fillId="0" borderId="10" xfId="1" applyNumberFormat="1" applyFont="1" applyFill="1" applyBorder="1" applyAlignment="1">
      <alignment horizontal="center" vertical="center"/>
    </xf>
    <xf numFmtId="0" fontId="21" fillId="0" borderId="0" xfId="0" applyFont="1" applyAlignment="1">
      <alignment horizontal="center" vertical="center" wrapText="1"/>
    </xf>
    <xf numFmtId="0" fontId="21" fillId="0" borderId="0" xfId="0" applyFont="1" applyAlignment="1">
      <alignment horizontal="center" vertical="center"/>
    </xf>
    <xf numFmtId="0" fontId="18" fillId="0" borderId="1" xfId="0" applyFont="1" applyBorder="1" applyAlignment="1">
      <alignment horizontal="center" vertical="center"/>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165" fontId="20" fillId="0" borderId="1" xfId="1" applyNumberFormat="1" applyFont="1" applyFill="1" applyBorder="1" applyAlignment="1">
      <alignment horizontal="center" vertical="center"/>
    </xf>
    <xf numFmtId="166" fontId="15" fillId="0" borderId="9" xfId="1" applyNumberFormat="1" applyFont="1" applyFill="1" applyBorder="1" applyAlignment="1">
      <alignment horizontal="center" vertical="center"/>
    </xf>
    <xf numFmtId="166" fontId="15" fillId="0" borderId="10" xfId="1" applyNumberFormat="1" applyFont="1" applyFill="1" applyBorder="1" applyAlignment="1">
      <alignment horizontal="center" vertical="center"/>
    </xf>
    <xf numFmtId="166" fontId="26" fillId="0" borderId="9" xfId="1" applyNumberFormat="1" applyFont="1" applyFill="1" applyBorder="1" applyAlignment="1">
      <alignment horizontal="center" vertical="center"/>
    </xf>
    <xf numFmtId="166" fontId="26" fillId="0" borderId="10" xfId="1" applyNumberFormat="1" applyFont="1" applyFill="1" applyBorder="1" applyAlignment="1">
      <alignment horizontal="center" vertical="center"/>
    </xf>
    <xf numFmtId="1" fontId="5" fillId="0" borderId="11" xfId="0" applyNumberFormat="1" applyFont="1" applyBorder="1" applyAlignment="1">
      <alignment horizontal="center" vertical="center"/>
    </xf>
    <xf numFmtId="1" fontId="5" fillId="0" borderId="12" xfId="0" applyNumberFormat="1" applyFont="1" applyBorder="1" applyAlignment="1">
      <alignment horizontal="center" vertical="center"/>
    </xf>
    <xf numFmtId="1" fontId="5" fillId="0" borderId="13" xfId="0" applyNumberFormat="1" applyFont="1" applyBorder="1" applyAlignment="1">
      <alignment horizontal="center" vertical="center"/>
    </xf>
    <xf numFmtId="166" fontId="15" fillId="7" borderId="9" xfId="1" applyNumberFormat="1" applyFont="1" applyFill="1" applyBorder="1" applyAlignment="1">
      <alignment horizontal="center" vertical="center"/>
    </xf>
    <xf numFmtId="166" fontId="15" fillId="7" borderId="10" xfId="1" applyNumberFormat="1" applyFont="1" applyFill="1" applyBorder="1" applyAlignment="1">
      <alignment horizontal="center" vertical="center"/>
    </xf>
    <xf numFmtId="1" fontId="15" fillId="0" borderId="9" xfId="0" applyNumberFormat="1" applyFont="1" applyBorder="1" applyAlignment="1">
      <alignment horizontal="center" vertical="center"/>
    </xf>
    <xf numFmtId="1" fontId="15" fillId="0" borderId="10" xfId="0" applyNumberFormat="1" applyFont="1" applyBorder="1" applyAlignment="1">
      <alignment horizontal="center" vertical="center"/>
    </xf>
    <xf numFmtId="2" fontId="28" fillId="0" borderId="9" xfId="0" applyNumberFormat="1" applyFont="1" applyBorder="1" applyAlignment="1">
      <alignment horizontal="left" vertical="center" wrapText="1"/>
    </xf>
    <xf numFmtId="2" fontId="28" fillId="0" borderId="10" xfId="0" applyNumberFormat="1" applyFont="1" applyBorder="1" applyAlignment="1">
      <alignment horizontal="left" vertical="center" wrapText="1"/>
    </xf>
    <xf numFmtId="2" fontId="34" fillId="0" borderId="1" xfId="0" applyNumberFormat="1" applyFont="1" applyBorder="1" applyAlignment="1">
      <alignment horizontal="center" vertical="center" wrapText="1"/>
    </xf>
    <xf numFmtId="2" fontId="34" fillId="0" borderId="1" xfId="0" applyNumberFormat="1" applyFont="1" applyBorder="1" applyAlignment="1">
      <alignment horizontal="center" vertical="center"/>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1" fontId="19" fillId="0" borderId="9" xfId="1" applyNumberFormat="1" applyFont="1" applyFill="1" applyBorder="1" applyAlignment="1">
      <alignment horizontal="center" vertical="center"/>
    </xf>
    <xf numFmtId="1" fontId="19" fillId="0" borderId="10" xfId="1" applyNumberFormat="1" applyFont="1" applyFill="1" applyBorder="1" applyAlignment="1">
      <alignment horizontal="center" vertical="center"/>
    </xf>
    <xf numFmtId="43" fontId="15" fillId="3" borderId="9" xfId="1" applyNumberFormat="1" applyFont="1" applyFill="1" applyBorder="1" applyAlignment="1">
      <alignment horizontal="center" vertical="center"/>
    </xf>
    <xf numFmtId="43" fontId="15" fillId="3" borderId="10" xfId="1" applyNumberFormat="1" applyFont="1" applyFill="1" applyBorder="1" applyAlignment="1">
      <alignment horizontal="center" vertical="center"/>
    </xf>
    <xf numFmtId="165" fontId="15" fillId="3" borderId="9" xfId="1" applyNumberFormat="1" applyFont="1" applyFill="1" applyBorder="1" applyAlignment="1">
      <alignment horizontal="center" vertical="center"/>
    </xf>
    <xf numFmtId="165" fontId="15" fillId="3" borderId="10" xfId="1" applyNumberFormat="1" applyFont="1" applyFill="1" applyBorder="1" applyAlignment="1">
      <alignment horizontal="center" vertical="center"/>
    </xf>
    <xf numFmtId="9" fontId="15" fillId="0" borderId="9" xfId="3" applyFont="1" applyFill="1" applyBorder="1" applyAlignment="1">
      <alignment horizontal="center" vertical="center" wrapText="1"/>
    </xf>
    <xf numFmtId="9" fontId="15" fillId="0" borderId="10" xfId="3" applyFont="1" applyFill="1" applyBorder="1" applyAlignment="1">
      <alignment horizontal="center" vertical="center" wrapText="1"/>
    </xf>
    <xf numFmtId="1" fontId="15" fillId="7" borderId="9" xfId="0" applyNumberFormat="1" applyFont="1" applyFill="1" applyBorder="1" applyAlignment="1">
      <alignment horizontal="center" vertical="center" wrapText="1"/>
    </xf>
    <xf numFmtId="1" fontId="15" fillId="7" borderId="10" xfId="0" applyNumberFormat="1" applyFont="1" applyFill="1" applyBorder="1" applyAlignment="1">
      <alignment horizontal="center" vertical="center" wrapText="1"/>
    </xf>
    <xf numFmtId="166" fontId="15" fillId="0" borderId="9" xfId="1" applyNumberFormat="1" applyFont="1" applyFill="1" applyBorder="1" applyAlignment="1">
      <alignment horizontal="center" vertical="center" wrapText="1"/>
    </xf>
    <xf numFmtId="166" fontId="15" fillId="0" borderId="10" xfId="1" applyNumberFormat="1" applyFont="1" applyFill="1" applyBorder="1" applyAlignment="1">
      <alignment horizontal="center" vertical="center" wrapText="1"/>
    </xf>
    <xf numFmtId="0" fontId="19" fillId="0" borderId="9" xfId="0" applyFont="1" applyBorder="1" applyAlignment="1">
      <alignment horizontal="center" vertical="center"/>
    </xf>
    <xf numFmtId="0" fontId="19" fillId="0" borderId="10" xfId="0" applyFont="1" applyBorder="1" applyAlignment="1">
      <alignment horizontal="center" vertical="center"/>
    </xf>
    <xf numFmtId="2" fontId="26" fillId="0" borderId="9" xfId="0" applyNumberFormat="1" applyFont="1" applyBorder="1" applyAlignment="1">
      <alignment horizontal="center" vertical="center" wrapText="1"/>
    </xf>
    <xf numFmtId="2" fontId="26" fillId="0" borderId="10" xfId="0" applyNumberFormat="1" applyFont="1" applyBorder="1" applyAlignment="1">
      <alignment horizontal="center" vertical="center" wrapText="1"/>
    </xf>
    <xf numFmtId="2" fontId="26" fillId="0" borderId="9" xfId="0" applyNumberFormat="1" applyFont="1" applyBorder="1" applyAlignment="1">
      <alignment horizontal="center" vertical="center"/>
    </xf>
    <xf numFmtId="2" fontId="26" fillId="0" borderId="10" xfId="0" applyNumberFormat="1" applyFont="1" applyBorder="1" applyAlignment="1">
      <alignment horizontal="center" vertical="center"/>
    </xf>
    <xf numFmtId="2" fontId="26" fillId="0" borderId="9" xfId="0" applyNumberFormat="1" applyFont="1" applyBorder="1" applyAlignment="1">
      <alignment horizontal="left" vertical="center" wrapText="1"/>
    </xf>
    <xf numFmtId="2" fontId="26" fillId="0" borderId="10" xfId="0" applyNumberFormat="1" applyFont="1" applyBorder="1" applyAlignment="1">
      <alignment horizontal="left" vertical="center" wrapText="1"/>
    </xf>
    <xf numFmtId="166" fontId="17" fillId="0" borderId="9" xfId="1" applyNumberFormat="1" applyFont="1" applyFill="1" applyBorder="1" applyAlignment="1">
      <alignment horizontal="center"/>
    </xf>
    <xf numFmtId="166" fontId="17" fillId="0" borderId="8" xfId="1" applyNumberFormat="1" applyFont="1" applyFill="1" applyBorder="1" applyAlignment="1">
      <alignment horizontal="center"/>
    </xf>
    <xf numFmtId="166" fontId="17" fillId="0" borderId="10" xfId="1" applyNumberFormat="1" applyFont="1" applyFill="1" applyBorder="1" applyAlignment="1">
      <alignment horizontal="center"/>
    </xf>
    <xf numFmtId="1" fontId="15" fillId="0" borderId="8" xfId="0" applyNumberFormat="1" applyFont="1" applyBorder="1" applyAlignment="1">
      <alignment horizontal="center" vertical="center"/>
    </xf>
    <xf numFmtId="43" fontId="30" fillId="3" borderId="9" xfId="1" quotePrefix="1" applyNumberFormat="1" applyFont="1" applyFill="1" applyBorder="1" applyAlignment="1">
      <alignment horizontal="center" vertical="center"/>
    </xf>
    <xf numFmtId="43" fontId="30" fillId="3" borderId="8" xfId="1" quotePrefix="1" applyNumberFormat="1" applyFont="1" applyFill="1" applyBorder="1" applyAlignment="1">
      <alignment horizontal="center" vertical="center"/>
    </xf>
    <xf numFmtId="43" fontId="30" fillId="3" borderId="10" xfId="1" quotePrefix="1" applyNumberFormat="1" applyFont="1" applyFill="1" applyBorder="1" applyAlignment="1">
      <alignment horizontal="center" vertical="center"/>
    </xf>
    <xf numFmtId="165" fontId="30" fillId="3" borderId="9" xfId="1" quotePrefix="1" applyNumberFormat="1" applyFont="1" applyFill="1" applyBorder="1" applyAlignment="1">
      <alignment horizontal="center" vertical="center"/>
    </xf>
    <xf numFmtId="165" fontId="30" fillId="3" borderId="8" xfId="1" quotePrefix="1" applyNumberFormat="1" applyFont="1" applyFill="1" applyBorder="1" applyAlignment="1">
      <alignment horizontal="center" vertical="center"/>
    </xf>
    <xf numFmtId="165" fontId="30" fillId="3" borderId="10" xfId="1" quotePrefix="1" applyNumberFormat="1" applyFont="1" applyFill="1" applyBorder="1" applyAlignment="1">
      <alignment horizontal="center" vertical="center"/>
    </xf>
    <xf numFmtId="9" fontId="15" fillId="0" borderId="8" xfId="3" applyFont="1" applyFill="1" applyBorder="1" applyAlignment="1">
      <alignment horizontal="center" vertical="center" wrapText="1"/>
    </xf>
    <xf numFmtId="1" fontId="15" fillId="0" borderId="9" xfId="0" applyNumberFormat="1" applyFont="1" applyBorder="1" applyAlignment="1">
      <alignment horizontal="center" vertical="center" wrapText="1"/>
    </xf>
    <xf numFmtId="1" fontId="15" fillId="0" borderId="8" xfId="0" applyNumberFormat="1" applyFont="1" applyBorder="1" applyAlignment="1">
      <alignment horizontal="center" vertical="center" wrapText="1"/>
    </xf>
    <xf numFmtId="1" fontId="15" fillId="0" borderId="10" xfId="0" applyNumberFormat="1" applyFont="1" applyBorder="1" applyAlignment="1">
      <alignment horizontal="center" vertical="center" wrapText="1"/>
    </xf>
    <xf numFmtId="166" fontId="15" fillId="0" borderId="8" xfId="1" applyNumberFormat="1" applyFont="1" applyFill="1" applyBorder="1" applyAlignment="1">
      <alignment horizontal="center" vertical="center" wrapText="1"/>
    </xf>
    <xf numFmtId="166" fontId="15" fillId="0" borderId="9" xfId="1" quotePrefix="1" applyNumberFormat="1" applyFont="1" applyFill="1" applyBorder="1" applyAlignment="1">
      <alignment horizontal="center" vertical="center"/>
    </xf>
    <xf numFmtId="166" fontId="15" fillId="0" borderId="8" xfId="1" quotePrefix="1" applyNumberFormat="1" applyFont="1" applyFill="1" applyBorder="1" applyAlignment="1">
      <alignment horizontal="center" vertical="center"/>
    </xf>
    <xf numFmtId="166" fontId="15" fillId="0" borderId="10" xfId="1" quotePrefix="1" applyNumberFormat="1" applyFont="1" applyFill="1" applyBorder="1" applyAlignment="1">
      <alignment horizontal="center" vertical="center"/>
    </xf>
    <xf numFmtId="166" fontId="15" fillId="0" borderId="8" xfId="1" applyNumberFormat="1" applyFont="1" applyFill="1" applyBorder="1" applyAlignment="1">
      <alignment horizontal="center" vertical="center"/>
    </xf>
    <xf numFmtId="166" fontId="26" fillId="0" borderId="8" xfId="1" applyNumberFormat="1" applyFont="1" applyFill="1" applyBorder="1" applyAlignment="1">
      <alignment horizontal="center" vertical="center"/>
    </xf>
    <xf numFmtId="164" fontId="37"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31" fillId="2" borderId="1" xfId="0" applyFont="1" applyFill="1" applyBorder="1" applyAlignment="1">
      <alignment horizontal="center" vertical="center" wrapText="1"/>
    </xf>
    <xf numFmtId="166" fontId="26" fillId="3" borderId="11" xfId="1" applyNumberFormat="1" applyFont="1" applyFill="1" applyBorder="1" applyAlignment="1">
      <alignment horizontal="center" vertical="center"/>
    </xf>
    <xf numFmtId="166" fontId="26" fillId="3" borderId="12" xfId="1" applyNumberFormat="1" applyFont="1" applyFill="1" applyBorder="1" applyAlignment="1">
      <alignment horizontal="center" vertical="center"/>
    </xf>
    <xf numFmtId="166" fontId="26" fillId="3" borderId="13" xfId="1" applyNumberFormat="1" applyFont="1" applyFill="1" applyBorder="1" applyAlignment="1">
      <alignment horizontal="center" vertical="center"/>
    </xf>
    <xf numFmtId="166" fontId="26" fillId="2" borderId="9" xfId="1" applyNumberFormat="1" applyFont="1" applyFill="1" applyBorder="1" applyAlignment="1">
      <alignment horizontal="center" vertical="center"/>
    </xf>
    <xf numFmtId="166" fontId="26" fillId="2" borderId="10" xfId="1" applyNumberFormat="1" applyFont="1" applyFill="1" applyBorder="1" applyAlignment="1">
      <alignment horizontal="center" vertical="center"/>
    </xf>
    <xf numFmtId="0" fontId="26" fillId="2" borderId="9" xfId="0" applyFont="1" applyFill="1" applyBorder="1" applyAlignment="1">
      <alignment horizontal="center" vertical="center"/>
    </xf>
    <xf numFmtId="0" fontId="26" fillId="2" borderId="10" xfId="0" applyFont="1" applyFill="1" applyBorder="1" applyAlignment="1">
      <alignment horizontal="center" vertical="center"/>
    </xf>
    <xf numFmtId="166" fontId="26" fillId="2" borderId="11" xfId="1" applyNumberFormat="1" applyFont="1" applyFill="1" applyBorder="1" applyAlignment="1">
      <alignment horizontal="center" vertical="center" wrapText="1"/>
    </xf>
    <xf numFmtId="166" fontId="26" fillId="2" borderId="12" xfId="1" applyNumberFormat="1" applyFont="1" applyFill="1" applyBorder="1" applyAlignment="1">
      <alignment horizontal="center" vertical="center" wrapText="1"/>
    </xf>
    <xf numFmtId="0" fontId="42" fillId="2" borderId="0" xfId="0" applyFont="1" applyFill="1" applyAlignment="1">
      <alignment horizontal="center" wrapText="1"/>
    </xf>
    <xf numFmtId="0" fontId="42" fillId="2" borderId="0" xfId="0" applyFont="1" applyFill="1" applyAlignment="1">
      <alignment horizontal="center"/>
    </xf>
    <xf numFmtId="1" fontId="31" fillId="2" borderId="1" xfId="0" applyNumberFormat="1" applyFont="1" applyFill="1" applyBorder="1" applyAlignment="1">
      <alignment horizontal="center" vertical="center"/>
    </xf>
    <xf numFmtId="168" fontId="30" fillId="2" borderId="9" xfId="3" applyNumberFormat="1" applyFont="1" applyFill="1" applyBorder="1" applyAlignment="1">
      <alignment horizontal="center" vertical="center" wrapText="1"/>
    </xf>
    <xf numFmtId="168" fontId="30" fillId="2" borderId="10" xfId="3" applyNumberFormat="1" applyFont="1" applyFill="1" applyBorder="1" applyAlignment="1">
      <alignment horizontal="center" vertical="center" wrapText="1"/>
    </xf>
    <xf numFmtId="1" fontId="30" fillId="2" borderId="9" xfId="0" applyNumberFormat="1" applyFont="1" applyFill="1" applyBorder="1" applyAlignment="1">
      <alignment horizontal="center" vertical="center" wrapText="1"/>
    </xf>
    <xf numFmtId="1" fontId="30" fillId="2" borderId="10" xfId="0" applyNumberFormat="1" applyFont="1" applyFill="1" applyBorder="1" applyAlignment="1">
      <alignment horizontal="center" vertical="center" wrapText="1"/>
    </xf>
    <xf numFmtId="164" fontId="30" fillId="2" borderId="1" xfId="0" applyNumberFormat="1" applyFont="1" applyFill="1" applyBorder="1" applyAlignment="1">
      <alignment horizontal="center" vertical="center"/>
    </xf>
    <xf numFmtId="1" fontId="43" fillId="2" borderId="0" xfId="0" applyNumberFormat="1" applyFont="1" applyFill="1" applyBorder="1" applyAlignment="1">
      <alignment horizontal="center" vertical="center" wrapText="1"/>
    </xf>
    <xf numFmtId="1" fontId="31" fillId="2" borderId="9" xfId="0" applyNumberFormat="1" applyFont="1" applyFill="1" applyBorder="1" applyAlignment="1">
      <alignment horizontal="center" vertical="center" wrapText="1"/>
    </xf>
    <xf numFmtId="1" fontId="31" fillId="2" borderId="10" xfId="0" applyNumberFormat="1" applyFont="1" applyFill="1" applyBorder="1" applyAlignment="1">
      <alignment horizontal="center" vertical="center" wrapText="1"/>
    </xf>
    <xf numFmtId="1" fontId="31" fillId="2" borderId="1" xfId="0" applyNumberFormat="1" applyFont="1" applyFill="1" applyBorder="1" applyAlignment="1">
      <alignment horizontal="center" vertical="center" wrapText="1"/>
    </xf>
    <xf numFmtId="2" fontId="31"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168" fontId="31" fillId="2" borderId="1" xfId="0" applyNumberFormat="1" applyFont="1" applyFill="1" applyBorder="1" applyAlignment="1">
      <alignment horizontal="center" vertical="center" wrapText="1"/>
    </xf>
    <xf numFmtId="2" fontId="26" fillId="2" borderId="9" xfId="0" applyNumberFormat="1" applyFont="1" applyFill="1" applyBorder="1" applyAlignment="1">
      <alignment horizontal="left" vertical="center" wrapText="1"/>
    </xf>
    <xf numFmtId="2" fontId="26" fillId="2" borderId="10" xfId="0" applyNumberFormat="1" applyFont="1" applyFill="1" applyBorder="1" applyAlignment="1">
      <alignment horizontal="left" vertical="center" wrapText="1"/>
    </xf>
    <xf numFmtId="2" fontId="26" fillId="2" borderId="9" xfId="0" applyNumberFormat="1" applyFont="1" applyFill="1" applyBorder="1" applyAlignment="1">
      <alignment horizontal="center" vertical="center"/>
    </xf>
    <xf numFmtId="2" fontId="26" fillId="2" borderId="10" xfId="0" applyNumberFormat="1" applyFont="1" applyFill="1" applyBorder="1" applyAlignment="1">
      <alignment horizontal="center" vertical="center"/>
    </xf>
    <xf numFmtId="165" fontId="30" fillId="2" borderId="9" xfId="1" applyNumberFormat="1" applyFont="1" applyFill="1" applyBorder="1" applyAlignment="1">
      <alignment horizontal="center" vertical="center"/>
    </xf>
    <xf numFmtId="165" fontId="30" fillId="2" borderId="10" xfId="1" applyNumberFormat="1" applyFont="1" applyFill="1" applyBorder="1" applyAlignment="1">
      <alignment horizontal="center" vertical="center"/>
    </xf>
    <xf numFmtId="165" fontId="30" fillId="0" borderId="1" xfId="1" applyNumberFormat="1" applyFont="1" applyFill="1" applyBorder="1" applyAlignment="1">
      <alignment horizontal="center" vertical="center"/>
    </xf>
    <xf numFmtId="165" fontId="30" fillId="2" borderId="9" xfId="1" quotePrefix="1" applyNumberFormat="1" applyFont="1" applyFill="1" applyBorder="1" applyAlignment="1">
      <alignment horizontal="center" vertical="center"/>
    </xf>
    <xf numFmtId="165" fontId="30" fillId="2" borderId="10" xfId="1" quotePrefix="1" applyNumberFormat="1" applyFont="1" applyFill="1" applyBorder="1" applyAlignment="1">
      <alignment horizontal="center" vertical="center"/>
    </xf>
    <xf numFmtId="1" fontId="30" fillId="2" borderId="1" xfId="0" applyNumberFormat="1" applyFont="1" applyFill="1" applyBorder="1" applyAlignment="1">
      <alignment horizontal="center" vertical="center"/>
    </xf>
    <xf numFmtId="1" fontId="30" fillId="0" borderId="1" xfId="0" applyNumberFormat="1" applyFont="1" applyBorder="1" applyAlignment="1">
      <alignment horizontal="center" vertical="center"/>
    </xf>
    <xf numFmtId="0" fontId="26" fillId="2" borderId="9" xfId="0" applyFont="1" applyFill="1" applyBorder="1" applyAlignment="1">
      <alignment horizontal="center" vertical="center" wrapText="1"/>
    </xf>
    <xf numFmtId="0" fontId="26" fillId="2" borderId="10" xfId="0" applyFont="1" applyFill="1" applyBorder="1" applyAlignment="1">
      <alignment horizontal="center" vertical="center" wrapText="1"/>
    </xf>
    <xf numFmtId="164" fontId="40" fillId="2" borderId="1" xfId="0" applyNumberFormat="1" applyFont="1" applyFill="1" applyBorder="1" applyAlignment="1">
      <alignment horizontal="center" vertical="center"/>
    </xf>
    <xf numFmtId="166" fontId="5" fillId="0" borderId="1" xfId="1" applyNumberFormat="1" applyFont="1" applyBorder="1" applyAlignment="1">
      <alignment horizontal="center" vertical="center" wrapText="1"/>
    </xf>
    <xf numFmtId="166" fontId="31" fillId="0" borderId="1" xfId="1" applyNumberFormat="1" applyFont="1" applyBorder="1" applyAlignment="1">
      <alignment horizontal="center" vertical="center" wrapText="1"/>
    </xf>
    <xf numFmtId="1" fontId="46" fillId="2" borderId="0" xfId="0" applyNumberFormat="1" applyFont="1" applyFill="1" applyBorder="1" applyAlignment="1">
      <alignment horizontal="center" vertical="center" wrapText="1"/>
    </xf>
    <xf numFmtId="1" fontId="30" fillId="2" borderId="9" xfId="0" applyNumberFormat="1" applyFont="1" applyFill="1" applyBorder="1" applyAlignment="1">
      <alignment horizontal="center" vertical="center"/>
    </xf>
    <xf numFmtId="1" fontId="30" fillId="2" borderId="10" xfId="0" applyNumberFormat="1" applyFont="1" applyFill="1" applyBorder="1" applyAlignment="1">
      <alignment horizontal="center" vertical="center"/>
    </xf>
    <xf numFmtId="0" fontId="31" fillId="2" borderId="9" xfId="0" applyFont="1" applyFill="1" applyBorder="1" applyAlignment="1">
      <alignment horizontal="center" vertical="center" wrapText="1"/>
    </xf>
    <xf numFmtId="0" fontId="31" fillId="2" borderId="10" xfId="0" applyFont="1" applyFill="1" applyBorder="1" applyAlignment="1">
      <alignment horizontal="center" vertical="center" wrapText="1"/>
    </xf>
    <xf numFmtId="166" fontId="5" fillId="0" borderId="9" xfId="1" applyNumberFormat="1" applyFont="1" applyBorder="1" applyAlignment="1">
      <alignment horizontal="center" vertical="center" wrapText="1"/>
    </xf>
    <xf numFmtId="166" fontId="5" fillId="0" borderId="10" xfId="1" applyNumberFormat="1" applyFont="1" applyBorder="1" applyAlignment="1">
      <alignment horizontal="center" vertical="center" wrapText="1"/>
    </xf>
    <xf numFmtId="2" fontId="30" fillId="2" borderId="9" xfId="0" applyNumberFormat="1" applyFont="1" applyFill="1" applyBorder="1" applyAlignment="1">
      <alignment horizontal="center" vertical="center"/>
    </xf>
    <xf numFmtId="2" fontId="30" fillId="2" borderId="10" xfId="0" applyNumberFormat="1" applyFont="1" applyFill="1" applyBorder="1" applyAlignment="1">
      <alignment horizontal="center" vertical="center"/>
    </xf>
    <xf numFmtId="2" fontId="30" fillId="2" borderId="9" xfId="0" applyNumberFormat="1" applyFont="1" applyFill="1" applyBorder="1" applyAlignment="1">
      <alignment horizontal="center" vertical="center" wrapText="1"/>
    </xf>
    <xf numFmtId="2" fontId="30" fillId="2" borderId="10" xfId="0" applyNumberFormat="1" applyFont="1" applyFill="1" applyBorder="1" applyAlignment="1">
      <alignment horizontal="center" vertical="center" wrapText="1"/>
    </xf>
    <xf numFmtId="0" fontId="11" fillId="2" borderId="8" xfId="0" applyFont="1" applyFill="1" applyBorder="1" applyAlignment="1">
      <alignment horizontal="center" vertical="center" wrapText="1"/>
    </xf>
    <xf numFmtId="2" fontId="30" fillId="2" borderId="9" xfId="0" quotePrefix="1" applyNumberFormat="1" applyFont="1" applyFill="1" applyBorder="1" applyAlignment="1">
      <alignment horizontal="center" vertical="center" wrapText="1"/>
    </xf>
    <xf numFmtId="2" fontId="30" fillId="2" borderId="10" xfId="0" quotePrefix="1" applyNumberFormat="1" applyFont="1" applyFill="1" applyBorder="1" applyAlignment="1">
      <alignment horizontal="center" vertical="center" wrapText="1"/>
    </xf>
    <xf numFmtId="164" fontId="30" fillId="2" borderId="9" xfId="0" applyNumberFormat="1" applyFont="1" applyFill="1" applyBorder="1" applyAlignment="1">
      <alignment horizontal="center" vertical="center"/>
    </xf>
    <xf numFmtId="164" fontId="30" fillId="2" borderId="10" xfId="0" applyNumberFormat="1" applyFont="1" applyFill="1" applyBorder="1" applyAlignment="1">
      <alignment horizontal="center" vertical="center"/>
    </xf>
    <xf numFmtId="164" fontId="40" fillId="2" borderId="9" xfId="0" applyNumberFormat="1" applyFont="1" applyFill="1" applyBorder="1" applyAlignment="1">
      <alignment horizontal="center" vertical="center"/>
    </xf>
    <xf numFmtId="164" fontId="40" fillId="2" borderId="10" xfId="0" applyNumberFormat="1" applyFont="1" applyFill="1" applyBorder="1" applyAlignment="1">
      <alignment horizontal="center" vertical="center"/>
    </xf>
    <xf numFmtId="0" fontId="26" fillId="2" borderId="9" xfId="0" applyFont="1" applyFill="1" applyBorder="1" applyAlignment="1">
      <alignment horizontal="left" vertical="center"/>
    </xf>
    <xf numFmtId="0" fontId="26" fillId="2" borderId="10" xfId="0" applyFont="1" applyFill="1" applyBorder="1" applyAlignment="1">
      <alignment horizontal="left" vertical="center"/>
    </xf>
    <xf numFmtId="2" fontId="26" fillId="2" borderId="9" xfId="0" applyNumberFormat="1" applyFont="1" applyFill="1" applyBorder="1" applyAlignment="1">
      <alignment horizontal="center" vertical="center" wrapText="1"/>
    </xf>
    <xf numFmtId="2" fontId="26" fillId="2" borderId="10" xfId="0" applyNumberFormat="1" applyFont="1" applyFill="1" applyBorder="1" applyAlignment="1">
      <alignment horizontal="center" vertical="center" wrapText="1"/>
    </xf>
    <xf numFmtId="49" fontId="30" fillId="2" borderId="9" xfId="0" applyNumberFormat="1" applyFont="1" applyFill="1" applyBorder="1" applyAlignment="1">
      <alignment horizontal="center" vertical="center"/>
    </xf>
    <xf numFmtId="49" fontId="30" fillId="2" borderId="10" xfId="0" applyNumberFormat="1" applyFont="1" applyFill="1" applyBorder="1" applyAlignment="1">
      <alignment horizontal="center" vertical="center"/>
    </xf>
    <xf numFmtId="166" fontId="26" fillId="2" borderId="9" xfId="1" applyNumberFormat="1" applyFont="1" applyFill="1" applyBorder="1" applyAlignment="1">
      <alignment horizontal="center"/>
    </xf>
    <xf numFmtId="166" fontId="26" fillId="2" borderId="10" xfId="1" applyNumberFormat="1" applyFont="1" applyFill="1" applyBorder="1" applyAlignment="1">
      <alignment horizontal="center"/>
    </xf>
    <xf numFmtId="1" fontId="46" fillId="2" borderId="17" xfId="0" applyNumberFormat="1" applyFont="1" applyFill="1" applyBorder="1" applyAlignment="1">
      <alignment horizontal="center" vertical="center" wrapText="1"/>
    </xf>
    <xf numFmtId="166" fontId="30" fillId="7" borderId="9" xfId="1" applyNumberFormat="1" applyFont="1" applyFill="1" applyBorder="1" applyAlignment="1">
      <alignment horizontal="center" vertical="center"/>
    </xf>
    <xf numFmtId="166" fontId="30" fillId="7" borderId="10" xfId="1" applyNumberFormat="1" applyFont="1" applyFill="1" applyBorder="1" applyAlignment="1">
      <alignment horizontal="center" vertical="center"/>
    </xf>
    <xf numFmtId="1" fontId="31" fillId="0" borderId="1" xfId="0" applyNumberFormat="1" applyFont="1" applyBorder="1" applyAlignment="1">
      <alignment horizontal="center" vertical="center"/>
    </xf>
    <xf numFmtId="1" fontId="31" fillId="0" borderId="1" xfId="0" applyNumberFormat="1" applyFont="1" applyBorder="1" applyAlignment="1">
      <alignment horizontal="center" vertical="center" wrapText="1"/>
    </xf>
    <xf numFmtId="0" fontId="26" fillId="0" borderId="9" xfId="0" applyFont="1" applyBorder="1" applyAlignment="1">
      <alignment horizontal="center" vertical="center"/>
    </xf>
    <xf numFmtId="0" fontId="26" fillId="0" borderId="10" xfId="0" applyFont="1" applyBorder="1" applyAlignment="1">
      <alignment horizontal="center" vertical="center"/>
    </xf>
    <xf numFmtId="9" fontId="30" fillId="0" borderId="9" xfId="3" applyFont="1" applyFill="1" applyBorder="1" applyAlignment="1">
      <alignment horizontal="center" vertical="center" wrapText="1"/>
    </xf>
    <xf numFmtId="9" fontId="30" fillId="0" borderId="10" xfId="3" applyFont="1" applyFill="1" applyBorder="1" applyAlignment="1">
      <alignment horizontal="center" vertical="center" wrapText="1"/>
    </xf>
    <xf numFmtId="1" fontId="30" fillId="7" borderId="9" xfId="0" applyNumberFormat="1" applyFont="1" applyFill="1" applyBorder="1" applyAlignment="1">
      <alignment horizontal="center" vertical="center" wrapText="1"/>
    </xf>
    <xf numFmtId="1" fontId="30" fillId="7" borderId="10" xfId="0" applyNumberFormat="1" applyFont="1" applyFill="1" applyBorder="1" applyAlignment="1">
      <alignment horizontal="center" vertical="center" wrapText="1"/>
    </xf>
    <xf numFmtId="166" fontId="30" fillId="7" borderId="9" xfId="1" applyNumberFormat="1" applyFont="1" applyFill="1" applyBorder="1" applyAlignment="1">
      <alignment horizontal="center" vertical="center" wrapText="1"/>
    </xf>
    <xf numFmtId="166" fontId="30" fillId="7" borderId="10" xfId="1" applyNumberFormat="1" applyFont="1" applyFill="1" applyBorder="1" applyAlignment="1">
      <alignment horizontal="center" vertical="center" wrapText="1"/>
    </xf>
    <xf numFmtId="1" fontId="26" fillId="0" borderId="9" xfId="1" applyNumberFormat="1" applyFont="1" applyFill="1" applyBorder="1" applyAlignment="1">
      <alignment horizontal="center" vertical="center"/>
    </xf>
    <xf numFmtId="1" fontId="26" fillId="0" borderId="10" xfId="1" applyNumberFormat="1" applyFont="1" applyFill="1" applyBorder="1" applyAlignment="1">
      <alignment horizontal="center" vertical="center"/>
    </xf>
    <xf numFmtId="43" fontId="30" fillId="3" borderId="9" xfId="1" applyNumberFormat="1" applyFont="1" applyFill="1" applyBorder="1" applyAlignment="1">
      <alignment horizontal="center" vertical="center"/>
    </xf>
    <xf numFmtId="43" fontId="30" fillId="3" borderId="10" xfId="1" applyNumberFormat="1" applyFont="1" applyFill="1" applyBorder="1" applyAlignment="1">
      <alignment horizontal="center" vertical="center"/>
    </xf>
    <xf numFmtId="165" fontId="30" fillId="3" borderId="9" xfId="1" applyNumberFormat="1" applyFont="1" applyFill="1" applyBorder="1" applyAlignment="1">
      <alignment horizontal="center" vertical="center"/>
    </xf>
    <xf numFmtId="165" fontId="30" fillId="3" borderId="10" xfId="1" applyNumberFormat="1" applyFont="1" applyFill="1" applyBorder="1" applyAlignment="1">
      <alignment horizontal="center" vertical="center"/>
    </xf>
    <xf numFmtId="166" fontId="26" fillId="7" borderId="9" xfId="1" applyNumberFormat="1" applyFont="1" applyFill="1" applyBorder="1" applyAlignment="1">
      <alignment horizontal="center" vertical="center"/>
    </xf>
    <xf numFmtId="166" fontId="26" fillId="7" borderId="10" xfId="1" applyNumberFormat="1" applyFont="1" applyFill="1" applyBorder="1" applyAlignment="1">
      <alignment horizontal="center" vertical="center"/>
    </xf>
    <xf numFmtId="0" fontId="26" fillId="7" borderId="9" xfId="0" applyFont="1" applyFill="1" applyBorder="1" applyAlignment="1">
      <alignment horizontal="center" vertical="center"/>
    </xf>
    <xf numFmtId="0" fontId="26" fillId="7" borderId="10" xfId="0" applyFont="1" applyFill="1" applyBorder="1" applyAlignment="1">
      <alignment horizontal="center" vertical="center"/>
    </xf>
    <xf numFmtId="166" fontId="30" fillId="7" borderId="9" xfId="1" quotePrefix="1" applyNumberFormat="1" applyFont="1" applyFill="1" applyBorder="1" applyAlignment="1">
      <alignment horizontal="center" vertical="center"/>
    </xf>
    <xf numFmtId="166" fontId="30" fillId="7" borderId="10" xfId="1" quotePrefix="1" applyNumberFormat="1" applyFont="1" applyFill="1" applyBorder="1" applyAlignment="1">
      <alignment horizontal="center" vertical="center"/>
    </xf>
    <xf numFmtId="164" fontId="30" fillId="0" borderId="1" xfId="0" applyNumberFormat="1" applyFont="1" applyBorder="1" applyAlignment="1">
      <alignment horizontal="center" vertical="center"/>
    </xf>
    <xf numFmtId="164" fontId="40" fillId="0" borderId="1" xfId="0" applyNumberFormat="1" applyFont="1" applyBorder="1" applyAlignment="1">
      <alignment horizontal="center" vertical="center"/>
    </xf>
    <xf numFmtId="0" fontId="21" fillId="0" borderId="1" xfId="0" applyFont="1" applyBorder="1" applyAlignment="1">
      <alignment horizontal="center" vertical="center"/>
    </xf>
    <xf numFmtId="1" fontId="39" fillId="0" borderId="9" xfId="0" applyNumberFormat="1" applyFont="1" applyBorder="1" applyAlignment="1">
      <alignment horizontal="center" vertical="center" wrapText="1"/>
    </xf>
    <xf numFmtId="1" fontId="39" fillId="0" borderId="10" xfId="0" applyNumberFormat="1" applyFont="1" applyBorder="1" applyAlignment="1">
      <alignment horizontal="center" vertical="center" wrapText="1"/>
    </xf>
    <xf numFmtId="1" fontId="30" fillId="0" borderId="9" xfId="0" applyNumberFormat="1" applyFont="1" applyBorder="1" applyAlignment="1">
      <alignment horizontal="center" vertical="center"/>
    </xf>
    <xf numFmtId="1" fontId="30" fillId="0" borderId="10" xfId="0" applyNumberFormat="1" applyFont="1" applyBorder="1" applyAlignment="1">
      <alignment horizontal="center" vertical="center"/>
    </xf>
    <xf numFmtId="2" fontId="31" fillId="0" borderId="1" xfId="0" applyNumberFormat="1" applyFont="1" applyBorder="1" applyAlignment="1">
      <alignment horizontal="center" vertical="center" wrapText="1"/>
    </xf>
    <xf numFmtId="49" fontId="15" fillId="0" borderId="9" xfId="0" applyNumberFormat="1" applyFont="1" applyBorder="1" applyAlignment="1">
      <alignment horizontal="center" vertical="center"/>
    </xf>
    <xf numFmtId="49" fontId="15" fillId="0" borderId="10" xfId="0" applyNumberFormat="1" applyFont="1" applyBorder="1" applyAlignment="1">
      <alignment horizontal="center" vertical="center"/>
    </xf>
    <xf numFmtId="165" fontId="30" fillId="0" borderId="9" xfId="1" quotePrefix="1" applyNumberFormat="1" applyFont="1" applyFill="1" applyBorder="1" applyAlignment="1">
      <alignment horizontal="center" vertical="center"/>
    </xf>
    <xf numFmtId="165" fontId="30" fillId="0" borderId="8" xfId="1" quotePrefix="1" applyNumberFormat="1" applyFont="1" applyFill="1" applyBorder="1" applyAlignment="1">
      <alignment horizontal="center" vertical="center"/>
    </xf>
    <xf numFmtId="165" fontId="30" fillId="0" borderId="10" xfId="1" quotePrefix="1" applyNumberFormat="1" applyFont="1" applyFill="1" applyBorder="1" applyAlignment="1">
      <alignment horizontal="center" vertical="center"/>
    </xf>
    <xf numFmtId="165" fontId="15" fillId="0" borderId="9" xfId="1" applyNumberFormat="1" applyFont="1" applyFill="1" applyBorder="1" applyAlignment="1">
      <alignment horizontal="center" vertical="center" wrapText="1"/>
    </xf>
    <xf numFmtId="165" fontId="15" fillId="0" borderId="8" xfId="1" applyNumberFormat="1" applyFont="1" applyFill="1" applyBorder="1" applyAlignment="1">
      <alignment horizontal="center" vertical="center" wrapText="1"/>
    </xf>
    <xf numFmtId="165" fontId="15" fillId="0" borderId="10" xfId="1" applyNumberFormat="1" applyFont="1" applyFill="1" applyBorder="1" applyAlignment="1">
      <alignment horizontal="center" vertical="center" wrapText="1"/>
    </xf>
    <xf numFmtId="49" fontId="15" fillId="0" borderId="5" xfId="0" applyNumberFormat="1" applyFont="1" applyBorder="1" applyAlignment="1">
      <alignment horizontal="center" vertical="center"/>
    </xf>
    <xf numFmtId="49" fontId="15" fillId="0" borderId="6" xfId="0" applyNumberFormat="1" applyFont="1" applyBorder="1" applyAlignment="1">
      <alignment horizontal="center" vertical="center"/>
    </xf>
    <xf numFmtId="0" fontId="17" fillId="0" borderId="9" xfId="0" applyFont="1" applyBorder="1" applyAlignment="1">
      <alignment horizontal="center"/>
    </xf>
    <xf numFmtId="2" fontId="28" fillId="0" borderId="1" xfId="0" applyNumberFormat="1" applyFont="1" applyBorder="1" applyAlignment="1">
      <alignment horizontal="left" vertical="center" wrapText="1"/>
    </xf>
    <xf numFmtId="2" fontId="29" fillId="0" borderId="1" xfId="0" applyNumberFormat="1" applyFont="1" applyBorder="1" applyAlignment="1">
      <alignment horizontal="left" vertical="center" wrapText="1"/>
    </xf>
    <xf numFmtId="164" fontId="15" fillId="0" borderId="9" xfId="0" applyNumberFormat="1" applyFont="1" applyBorder="1" applyAlignment="1">
      <alignment horizontal="left" vertical="center" wrapText="1"/>
    </xf>
    <xf numFmtId="164" fontId="15" fillId="0" borderId="10" xfId="0" applyNumberFormat="1" applyFont="1" applyBorder="1" applyAlignment="1">
      <alignment horizontal="left"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2" fontId="26" fillId="0" borderId="1" xfId="0" applyNumberFormat="1" applyFont="1" applyBorder="1" applyAlignment="1">
      <alignment horizontal="left" vertical="center" wrapText="1"/>
    </xf>
    <xf numFmtId="165" fontId="15" fillId="0" borderId="8" xfId="1" applyNumberFormat="1" applyFont="1" applyFill="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164" fontId="8" fillId="6" borderId="5" xfId="0" applyNumberFormat="1" applyFont="1" applyFill="1" applyBorder="1" applyAlignment="1">
      <alignment horizontal="left" vertical="center"/>
    </xf>
    <xf numFmtId="164" fontId="8" fillId="6" borderId="6" xfId="0" applyNumberFormat="1" applyFont="1" applyFill="1" applyBorder="1" applyAlignment="1">
      <alignment horizontal="left" vertical="center"/>
    </xf>
    <xf numFmtId="49" fontId="8" fillId="6" borderId="5" xfId="0" applyNumberFormat="1" applyFont="1" applyFill="1" applyBorder="1" applyAlignment="1">
      <alignment horizontal="center" vertical="center"/>
    </xf>
    <xf numFmtId="49" fontId="8" fillId="6" borderId="8" xfId="0" applyNumberFormat="1" applyFont="1" applyFill="1" applyBorder="1" applyAlignment="1">
      <alignment horizontal="center" vertical="center"/>
    </xf>
    <xf numFmtId="49" fontId="8" fillId="6" borderId="6" xfId="0" applyNumberFormat="1" applyFont="1" applyFill="1" applyBorder="1" applyAlignment="1">
      <alignment horizontal="center" vertical="center"/>
    </xf>
    <xf numFmtId="49" fontId="8" fillId="6" borderId="5" xfId="0" applyNumberFormat="1" applyFont="1" applyFill="1" applyBorder="1" applyAlignment="1">
      <alignment horizontal="center" vertical="center" wrapText="1"/>
    </xf>
    <xf numFmtId="49" fontId="8" fillId="6" borderId="8" xfId="0" applyNumberFormat="1" applyFont="1" applyFill="1" applyBorder="1" applyAlignment="1">
      <alignment horizontal="center" vertical="center" wrapText="1"/>
    </xf>
    <xf numFmtId="49" fontId="8" fillId="6" borderId="6" xfId="0" applyNumberFormat="1" applyFont="1" applyFill="1" applyBorder="1" applyAlignment="1">
      <alignment horizontal="center" vertical="center" wrapText="1"/>
    </xf>
    <xf numFmtId="165" fontId="10" fillId="6" borderId="5" xfId="1" applyNumberFormat="1" applyFont="1" applyFill="1" applyBorder="1" applyAlignment="1">
      <alignment horizontal="center" vertical="center"/>
    </xf>
    <xf numFmtId="165" fontId="10" fillId="6" borderId="8" xfId="1" applyNumberFormat="1" applyFont="1" applyFill="1" applyBorder="1" applyAlignment="1">
      <alignment horizontal="center" vertical="center"/>
    </xf>
    <xf numFmtId="165" fontId="10" fillId="6" borderId="6" xfId="1" applyNumberFormat="1" applyFont="1" applyFill="1" applyBorder="1" applyAlignment="1">
      <alignment horizontal="center" vertical="center"/>
    </xf>
    <xf numFmtId="164" fontId="8" fillId="6" borderId="5" xfId="0" applyNumberFormat="1" applyFont="1" applyFill="1" applyBorder="1" applyAlignment="1">
      <alignment horizontal="center" vertical="center" wrapText="1"/>
    </xf>
    <xf numFmtId="164" fontId="8" fillId="6" borderId="8" xfId="0" applyNumberFormat="1" applyFont="1" applyFill="1" applyBorder="1" applyAlignment="1">
      <alignment horizontal="center" vertical="center" wrapText="1"/>
    </xf>
    <xf numFmtId="164" fontId="8" fillId="6" borderId="6" xfId="0" applyNumberFormat="1" applyFont="1" applyFill="1" applyBorder="1" applyAlignment="1">
      <alignment horizontal="center" vertical="center" wrapText="1"/>
    </xf>
    <xf numFmtId="164" fontId="8" fillId="6" borderId="5" xfId="0" applyNumberFormat="1" applyFont="1" applyFill="1" applyBorder="1" applyAlignment="1">
      <alignment horizontal="center" vertical="center"/>
    </xf>
    <xf numFmtId="164" fontId="8" fillId="6" borderId="8" xfId="0" applyNumberFormat="1" applyFont="1" applyFill="1" applyBorder="1" applyAlignment="1">
      <alignment horizontal="center" vertical="center"/>
    </xf>
    <xf numFmtId="164" fontId="8" fillId="6" borderId="6" xfId="0" applyNumberFormat="1" applyFont="1" applyFill="1" applyBorder="1" applyAlignment="1">
      <alignment horizontal="center" vertical="center"/>
    </xf>
    <xf numFmtId="1" fontId="10" fillId="6" borderId="5" xfId="0" applyNumberFormat="1" applyFont="1" applyFill="1" applyBorder="1" applyAlignment="1">
      <alignment horizontal="center" vertical="center"/>
    </xf>
    <xf numFmtId="1" fontId="10" fillId="6" borderId="8" xfId="0" applyNumberFormat="1" applyFont="1" applyFill="1" applyBorder="1" applyAlignment="1">
      <alignment horizontal="center" vertical="center"/>
    </xf>
    <xf numFmtId="1" fontId="10" fillId="6" borderId="6" xfId="0" applyNumberFormat="1" applyFont="1" applyFill="1" applyBorder="1" applyAlignment="1">
      <alignment horizontal="center" vertical="center"/>
    </xf>
    <xf numFmtId="1" fontId="14" fillId="0" borderId="1" xfId="0" applyNumberFormat="1" applyFont="1" applyBorder="1" applyAlignment="1">
      <alignment horizontal="center" vertical="center"/>
    </xf>
    <xf numFmtId="1" fontId="8" fillId="6" borderId="4" xfId="0" applyNumberFormat="1" applyFont="1" applyFill="1" applyBorder="1" applyAlignment="1">
      <alignment horizontal="center" vertical="center"/>
    </xf>
    <xf numFmtId="1" fontId="8" fillId="6" borderId="7" xfId="0" applyNumberFormat="1" applyFont="1" applyFill="1" applyBorder="1" applyAlignment="1">
      <alignment horizontal="center" vertical="center"/>
    </xf>
    <xf numFmtId="1" fontId="8" fillId="6" borderId="2" xfId="0" applyNumberFormat="1" applyFont="1" applyFill="1" applyBorder="1" applyAlignment="1">
      <alignment horizontal="center" vertical="center"/>
    </xf>
    <xf numFmtId="2" fontId="8" fillId="6" borderId="5" xfId="0" applyNumberFormat="1" applyFont="1" applyFill="1" applyBorder="1" applyAlignment="1">
      <alignment horizontal="left" vertical="center"/>
    </xf>
    <xf numFmtId="2" fontId="8" fillId="6" borderId="8" xfId="0" applyNumberFormat="1" applyFont="1" applyFill="1" applyBorder="1" applyAlignment="1">
      <alignment horizontal="left" vertical="center"/>
    </xf>
    <xf numFmtId="2" fontId="8" fillId="6" borderId="6" xfId="0" applyNumberFormat="1" applyFont="1" applyFill="1" applyBorder="1" applyAlignment="1">
      <alignment horizontal="left" vertical="center"/>
    </xf>
    <xf numFmtId="1" fontId="8" fillId="6" borderId="5" xfId="0" applyNumberFormat="1" applyFont="1" applyFill="1" applyBorder="1" applyAlignment="1">
      <alignment horizontal="center" vertical="center"/>
    </xf>
    <xf numFmtId="1" fontId="8" fillId="6" borderId="8" xfId="0" applyNumberFormat="1" applyFont="1" applyFill="1" applyBorder="1" applyAlignment="1">
      <alignment horizontal="center" vertical="center"/>
    </xf>
    <xf numFmtId="1" fontId="8" fillId="6" borderId="6" xfId="0" applyNumberFormat="1" applyFont="1" applyFill="1" applyBorder="1" applyAlignment="1">
      <alignment horizontal="center" vertical="center"/>
    </xf>
    <xf numFmtId="2" fontId="8" fillId="6" borderId="5" xfId="0" applyNumberFormat="1" applyFont="1" applyFill="1" applyBorder="1" applyAlignment="1">
      <alignment horizontal="center" vertical="center"/>
    </xf>
    <xf numFmtId="2" fontId="8" fillId="6" borderId="8" xfId="0" applyNumberFormat="1" applyFont="1" applyFill="1" applyBorder="1" applyAlignment="1">
      <alignment horizontal="center" vertical="center"/>
    </xf>
    <xf numFmtId="2" fontId="8" fillId="6" borderId="6" xfId="0" applyNumberFormat="1" applyFont="1" applyFill="1" applyBorder="1" applyAlignment="1">
      <alignment horizontal="center" vertical="center"/>
    </xf>
    <xf numFmtId="164" fontId="9" fillId="6" borderId="5" xfId="0" applyNumberFormat="1" applyFont="1" applyFill="1" applyBorder="1" applyAlignment="1">
      <alignment horizontal="center" vertical="center"/>
    </xf>
    <xf numFmtId="164" fontId="9" fillId="6" borderId="8" xfId="0" applyNumberFormat="1" applyFont="1" applyFill="1" applyBorder="1" applyAlignment="1">
      <alignment horizontal="center" vertical="center"/>
    </xf>
    <xf numFmtId="164" fontId="9" fillId="6" borderId="6" xfId="0" applyNumberFormat="1" applyFont="1" applyFill="1" applyBorder="1" applyAlignment="1">
      <alignment horizontal="center" vertical="center"/>
    </xf>
    <xf numFmtId="0" fontId="4" fillId="0" borderId="1" xfId="0" applyFont="1" applyBorder="1" applyAlignment="1">
      <alignment horizontal="left" vertical="center"/>
    </xf>
    <xf numFmtId="0" fontId="4" fillId="0" borderId="1" xfId="0" applyFont="1" applyBorder="1" applyAlignment="1">
      <alignment horizontal="center" vertical="center" wrapText="1"/>
    </xf>
    <xf numFmtId="1"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2" fontId="2" fillId="0" borderId="9" xfId="0" applyNumberFormat="1" applyFont="1" applyBorder="1" applyAlignment="1">
      <alignment horizontal="center" vertical="center" wrapText="1"/>
    </xf>
    <xf numFmtId="2" fontId="2" fillId="0" borderId="10" xfId="0" applyNumberFormat="1" applyFont="1" applyBorder="1" applyAlignment="1">
      <alignment horizontal="center" vertical="center" wrapText="1"/>
    </xf>
    <xf numFmtId="0" fontId="3" fillId="0" borderId="1" xfId="0" applyFont="1" applyBorder="1" applyAlignment="1">
      <alignment horizontal="center" vertical="center"/>
    </xf>
  </cellXfs>
  <cellStyles count="4">
    <cellStyle name="Comma" xfId="1" builtinId="3"/>
    <cellStyle name="Normal" xfId="0" builtinId="0"/>
    <cellStyle name="Normal 2" xfId="2"/>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Files%20(x86)\VnToolsExcel\VnTools-Excel.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vnd"/>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66"/>
  <sheetViews>
    <sheetView workbookViewId="0"/>
  </sheetViews>
  <sheetFormatPr defaultColWidth="9.125" defaultRowHeight="15" x14ac:dyDescent="0.2"/>
  <cols>
    <col min="1" max="1" width="9.125" style="109"/>
    <col min="2" max="2" width="30.25" style="109" customWidth="1"/>
    <col min="3" max="3" width="17.75" style="109" customWidth="1"/>
    <col min="4" max="4" width="15.875" style="110" customWidth="1"/>
    <col min="5" max="6" width="15.875" style="112" customWidth="1"/>
    <col min="7" max="7" width="13.875" style="112" customWidth="1"/>
    <col min="8" max="8" width="11.875" style="112" customWidth="1"/>
    <col min="9" max="9" width="12" style="112" customWidth="1"/>
    <col min="10" max="10" width="21" style="134" bestFit="1" customWidth="1"/>
    <col min="11" max="11" width="34.75" style="111" customWidth="1"/>
    <col min="12" max="12" width="8.25" style="109" customWidth="1"/>
    <col min="13" max="13" width="7.625" style="109" customWidth="1"/>
    <col min="14" max="14" width="8" style="109" customWidth="1"/>
    <col min="15" max="15" width="8.375" style="109" customWidth="1"/>
    <col min="16" max="16" width="8.75" style="109" customWidth="1"/>
    <col min="17" max="17" width="8.75" style="112" customWidth="1"/>
    <col min="18" max="18" width="8.125" style="109" customWidth="1"/>
    <col min="19" max="19" width="8.25" style="109" customWidth="1"/>
    <col min="20" max="21" width="8.25" style="113" customWidth="1"/>
    <col min="22" max="22" width="8.25" style="109" customWidth="1"/>
    <col min="23" max="23" width="16.625" style="114" bestFit="1" customWidth="1"/>
    <col min="24" max="24" width="15.875" style="109" hidden="1" customWidth="1"/>
    <col min="25" max="26" width="9.125" style="109" hidden="1" customWidth="1"/>
    <col min="27" max="16384" width="9.125" style="109"/>
  </cols>
  <sheetData>
    <row r="2" spans="1:26" ht="33" customHeight="1" x14ac:dyDescent="0.2">
      <c r="A2" s="628" t="s">
        <v>0</v>
      </c>
      <c r="B2" s="624" t="s">
        <v>1</v>
      </c>
      <c r="C2" s="624" t="s">
        <v>2</v>
      </c>
      <c r="D2" s="624" t="s">
        <v>3</v>
      </c>
      <c r="E2" s="624" t="s">
        <v>1760</v>
      </c>
      <c r="F2" s="624" t="s">
        <v>1761</v>
      </c>
      <c r="G2" s="624" t="s">
        <v>1762</v>
      </c>
      <c r="H2" s="624" t="s">
        <v>10</v>
      </c>
      <c r="I2" s="624" t="s">
        <v>11</v>
      </c>
      <c r="J2" s="624" t="s">
        <v>1629</v>
      </c>
      <c r="K2" s="621" t="s">
        <v>1616</v>
      </c>
      <c r="L2" s="625" t="s">
        <v>4</v>
      </c>
      <c r="M2" s="626"/>
      <c r="N2" s="626"/>
      <c r="O2" s="626"/>
      <c r="P2" s="626"/>
      <c r="Q2" s="627"/>
      <c r="R2" s="621" t="s">
        <v>5</v>
      </c>
      <c r="S2" s="621"/>
      <c r="T2" s="621"/>
      <c r="U2" s="115"/>
      <c r="V2" s="100"/>
      <c r="W2" s="622" t="s">
        <v>6</v>
      </c>
      <c r="X2" s="108"/>
      <c r="Y2" s="108"/>
      <c r="Z2" s="108"/>
    </row>
    <row r="3" spans="1:26" ht="78.75" customHeight="1" x14ac:dyDescent="0.2">
      <c r="A3" s="628"/>
      <c r="B3" s="624"/>
      <c r="C3" s="624"/>
      <c r="D3" s="624"/>
      <c r="E3" s="624"/>
      <c r="F3" s="624"/>
      <c r="G3" s="624"/>
      <c r="H3" s="624"/>
      <c r="I3" s="624"/>
      <c r="J3" s="624"/>
      <c r="K3" s="621"/>
      <c r="L3" s="97" t="s">
        <v>12</v>
      </c>
      <c r="M3" s="97" t="s">
        <v>13</v>
      </c>
      <c r="N3" s="98" t="s">
        <v>15</v>
      </c>
      <c r="O3" s="99" t="s">
        <v>16</v>
      </c>
      <c r="P3" s="98" t="s">
        <v>17</v>
      </c>
      <c r="Q3" s="98" t="s">
        <v>14</v>
      </c>
      <c r="R3" s="100" t="s">
        <v>12</v>
      </c>
      <c r="S3" s="100" t="s">
        <v>13</v>
      </c>
      <c r="T3" s="100" t="s">
        <v>1763</v>
      </c>
      <c r="U3" s="100" t="s">
        <v>1764</v>
      </c>
      <c r="V3" s="100" t="s">
        <v>1767</v>
      </c>
      <c r="W3" s="621"/>
      <c r="X3" s="108"/>
      <c r="Y3" s="108"/>
      <c r="Z3" s="108"/>
    </row>
    <row r="4" spans="1:26" ht="31.5" x14ac:dyDescent="0.2">
      <c r="A4" s="101">
        <v>1</v>
      </c>
      <c r="B4" s="121" t="s">
        <v>1583</v>
      </c>
      <c r="C4" s="102" t="s">
        <v>1584</v>
      </c>
      <c r="D4" s="121" t="s">
        <v>1621</v>
      </c>
      <c r="E4" s="103" t="s">
        <v>1585</v>
      </c>
      <c r="F4" s="104" t="s">
        <v>1586</v>
      </c>
      <c r="G4" s="104" t="s">
        <v>1587</v>
      </c>
      <c r="H4" s="104" t="s">
        <v>1588</v>
      </c>
      <c r="I4" s="104" t="s">
        <v>1604</v>
      </c>
      <c r="J4" s="119" t="s">
        <v>1630</v>
      </c>
      <c r="K4" s="124" t="s">
        <v>1617</v>
      </c>
      <c r="L4" s="101">
        <v>1</v>
      </c>
      <c r="M4" s="101">
        <v>3</v>
      </c>
      <c r="N4" s="105">
        <v>252</v>
      </c>
      <c r="O4" s="106">
        <v>64.599999999999994</v>
      </c>
      <c r="P4" s="105">
        <v>187.4</v>
      </c>
      <c r="Q4" s="120" t="s">
        <v>28</v>
      </c>
      <c r="R4" s="101">
        <v>3</v>
      </c>
      <c r="S4" s="101">
        <v>5</v>
      </c>
      <c r="T4" s="122">
        <v>252</v>
      </c>
      <c r="U4" s="122">
        <f>N4-T4</f>
        <v>0</v>
      </c>
      <c r="V4" s="101">
        <v>4</v>
      </c>
      <c r="W4" s="107"/>
      <c r="X4" s="108"/>
      <c r="Y4" s="108"/>
      <c r="Z4" s="108"/>
    </row>
    <row r="5" spans="1:26" ht="31.5" x14ac:dyDescent="0.2">
      <c r="A5" s="101">
        <v>2</v>
      </c>
      <c r="B5" s="121" t="s">
        <v>1606</v>
      </c>
      <c r="C5" s="102" t="s">
        <v>1584</v>
      </c>
      <c r="D5" s="121" t="s">
        <v>1621</v>
      </c>
      <c r="E5" s="103" t="s">
        <v>1589</v>
      </c>
      <c r="F5" s="104" t="s">
        <v>569</v>
      </c>
      <c r="G5" s="104" t="s">
        <v>1590</v>
      </c>
      <c r="H5" s="104" t="s">
        <v>1588</v>
      </c>
      <c r="I5" s="104" t="s">
        <v>1605</v>
      </c>
      <c r="J5" s="119" t="s">
        <v>1630</v>
      </c>
      <c r="K5" s="124" t="s">
        <v>1617</v>
      </c>
      <c r="L5" s="101">
        <v>1</v>
      </c>
      <c r="M5" s="101">
        <v>9</v>
      </c>
      <c r="N5" s="105">
        <v>108.1</v>
      </c>
      <c r="O5" s="106">
        <v>31.8</v>
      </c>
      <c r="P5" s="105">
        <v>76.3</v>
      </c>
      <c r="Q5" s="120" t="s">
        <v>28</v>
      </c>
      <c r="R5" s="101">
        <v>3</v>
      </c>
      <c r="S5" s="101">
        <v>12</v>
      </c>
      <c r="T5" s="122">
        <v>108.1</v>
      </c>
      <c r="U5" s="122">
        <f t="shared" ref="U5:U68" si="0">N5-T5</f>
        <v>0</v>
      </c>
      <c r="V5" s="101">
        <v>4</v>
      </c>
      <c r="W5" s="107"/>
      <c r="X5" s="108"/>
      <c r="Y5" s="108"/>
      <c r="Z5" s="108"/>
    </row>
    <row r="6" spans="1:26" ht="31.5" x14ac:dyDescent="0.2">
      <c r="A6" s="101">
        <v>3</v>
      </c>
      <c r="B6" s="102" t="s">
        <v>1475</v>
      </c>
      <c r="C6" s="102" t="s">
        <v>1584</v>
      </c>
      <c r="D6" s="121" t="s">
        <v>1621</v>
      </c>
      <c r="E6" s="103" t="s">
        <v>1592</v>
      </c>
      <c r="F6" s="104" t="s">
        <v>63</v>
      </c>
      <c r="G6" s="104" t="s">
        <v>1593</v>
      </c>
      <c r="H6" s="104" t="s">
        <v>1588</v>
      </c>
      <c r="I6" s="104" t="s">
        <v>1607</v>
      </c>
      <c r="J6" s="119" t="s">
        <v>1630</v>
      </c>
      <c r="K6" s="124" t="s">
        <v>1617</v>
      </c>
      <c r="L6" s="101">
        <v>1</v>
      </c>
      <c r="M6" s="101">
        <v>16</v>
      </c>
      <c r="N6" s="105">
        <v>197.9</v>
      </c>
      <c r="O6" s="106">
        <v>87.1</v>
      </c>
      <c r="P6" s="105">
        <v>110.8</v>
      </c>
      <c r="Q6" s="120" t="s">
        <v>28</v>
      </c>
      <c r="R6" s="101">
        <v>3</v>
      </c>
      <c r="S6" s="101">
        <v>88</v>
      </c>
      <c r="T6" s="122">
        <v>197.9</v>
      </c>
      <c r="U6" s="122">
        <f t="shared" si="0"/>
        <v>0</v>
      </c>
      <c r="V6" s="101">
        <v>4</v>
      </c>
      <c r="W6" s="116"/>
      <c r="X6" s="108"/>
      <c r="Y6" s="108"/>
      <c r="Z6" s="108"/>
    </row>
    <row r="7" spans="1:26" ht="31.5" x14ac:dyDescent="0.2">
      <c r="A7" s="101">
        <v>4</v>
      </c>
      <c r="B7" s="102" t="s">
        <v>1594</v>
      </c>
      <c r="C7" s="102" t="s">
        <v>1584</v>
      </c>
      <c r="D7" s="121" t="s">
        <v>1622</v>
      </c>
      <c r="E7" s="103" t="s">
        <v>1595</v>
      </c>
      <c r="F7" s="104" t="s">
        <v>37</v>
      </c>
      <c r="G7" s="104" t="s">
        <v>1596</v>
      </c>
      <c r="H7" s="104" t="s">
        <v>1588</v>
      </c>
      <c r="I7" s="104" t="s">
        <v>1608</v>
      </c>
      <c r="J7" s="119" t="s">
        <v>1630</v>
      </c>
      <c r="K7" s="124" t="s">
        <v>1617</v>
      </c>
      <c r="L7" s="101">
        <v>1</v>
      </c>
      <c r="M7" s="101">
        <v>20</v>
      </c>
      <c r="N7" s="105">
        <v>108.3</v>
      </c>
      <c r="O7" s="106">
        <v>92.9</v>
      </c>
      <c r="P7" s="105">
        <v>15.4</v>
      </c>
      <c r="Q7" s="120" t="s">
        <v>28</v>
      </c>
      <c r="R7" s="101">
        <v>3</v>
      </c>
      <c r="S7" s="101">
        <v>155</v>
      </c>
      <c r="T7" s="122">
        <v>108.3</v>
      </c>
      <c r="U7" s="122">
        <f t="shared" si="0"/>
        <v>0</v>
      </c>
      <c r="V7" s="101">
        <v>4</v>
      </c>
      <c r="W7" s="116"/>
      <c r="X7" s="108"/>
      <c r="Y7" s="108"/>
      <c r="Z7" s="108"/>
    </row>
    <row r="8" spans="1:26" ht="31.5" x14ac:dyDescent="0.2">
      <c r="A8" s="101">
        <v>5</v>
      </c>
      <c r="B8" s="102" t="s">
        <v>1597</v>
      </c>
      <c r="C8" s="102" t="s">
        <v>1584</v>
      </c>
      <c r="D8" s="121" t="s">
        <v>1622</v>
      </c>
      <c r="E8" s="103" t="s">
        <v>1598</v>
      </c>
      <c r="F8" s="104" t="s">
        <v>436</v>
      </c>
      <c r="G8" s="104" t="s">
        <v>1599</v>
      </c>
      <c r="H8" s="104" t="s">
        <v>25</v>
      </c>
      <c r="I8" s="104" t="s">
        <v>1609</v>
      </c>
      <c r="J8" s="119" t="s">
        <v>1630</v>
      </c>
      <c r="K8" s="124" t="s">
        <v>1617</v>
      </c>
      <c r="L8" s="101">
        <v>1</v>
      </c>
      <c r="M8" s="101">
        <v>30</v>
      </c>
      <c r="N8" s="105">
        <v>108</v>
      </c>
      <c r="O8" s="106">
        <v>99.4</v>
      </c>
      <c r="P8" s="105">
        <v>8.6</v>
      </c>
      <c r="Q8" s="120" t="s">
        <v>28</v>
      </c>
      <c r="R8" s="101">
        <v>3</v>
      </c>
      <c r="S8" s="101">
        <v>204</v>
      </c>
      <c r="T8" s="122">
        <v>108</v>
      </c>
      <c r="U8" s="122">
        <f t="shared" si="0"/>
        <v>0</v>
      </c>
      <c r="V8" s="101">
        <v>4</v>
      </c>
      <c r="W8" s="116"/>
      <c r="X8" s="108"/>
      <c r="Y8" s="108"/>
      <c r="Z8" s="108"/>
    </row>
    <row r="9" spans="1:26" ht="31.5" x14ac:dyDescent="0.2">
      <c r="A9" s="101">
        <v>6</v>
      </c>
      <c r="B9" s="121" t="s">
        <v>1610</v>
      </c>
      <c r="C9" s="102" t="s">
        <v>1584</v>
      </c>
      <c r="D9" s="121" t="s">
        <v>1622</v>
      </c>
      <c r="E9" s="103" t="s">
        <v>1600</v>
      </c>
      <c r="F9" s="104" t="s">
        <v>1601</v>
      </c>
      <c r="G9" s="104" t="s">
        <v>1602</v>
      </c>
      <c r="H9" s="104" t="s">
        <v>1588</v>
      </c>
      <c r="I9" s="104" t="s">
        <v>1611</v>
      </c>
      <c r="J9" s="119" t="s">
        <v>1630</v>
      </c>
      <c r="K9" s="124" t="s">
        <v>1617</v>
      </c>
      <c r="L9" s="101">
        <v>1</v>
      </c>
      <c r="M9" s="101">
        <v>34</v>
      </c>
      <c r="N9" s="105">
        <v>166.6</v>
      </c>
      <c r="O9" s="106">
        <v>156</v>
      </c>
      <c r="P9" s="105">
        <v>10.6</v>
      </c>
      <c r="Q9" s="120" t="s">
        <v>28</v>
      </c>
      <c r="R9" s="101">
        <v>3</v>
      </c>
      <c r="S9" s="101">
        <v>254</v>
      </c>
      <c r="T9" s="122">
        <v>166.6</v>
      </c>
      <c r="U9" s="122">
        <f t="shared" si="0"/>
        <v>0</v>
      </c>
      <c r="V9" s="101">
        <v>4</v>
      </c>
      <c r="W9" s="116"/>
      <c r="X9" s="108"/>
      <c r="Y9" s="108"/>
      <c r="Z9" s="108"/>
    </row>
    <row r="10" spans="1:26" ht="47.25" x14ac:dyDescent="0.25">
      <c r="A10" s="101">
        <v>7</v>
      </c>
      <c r="B10" s="121" t="s">
        <v>1756</v>
      </c>
      <c r="C10" s="121" t="s">
        <v>20</v>
      </c>
      <c r="D10" s="121" t="s">
        <v>1623</v>
      </c>
      <c r="E10" s="104" t="s">
        <v>22</v>
      </c>
      <c r="F10" s="104" t="s">
        <v>23</v>
      </c>
      <c r="G10" s="104" t="s">
        <v>24</v>
      </c>
      <c r="H10" s="104" t="s">
        <v>25</v>
      </c>
      <c r="I10" s="104" t="s">
        <v>26</v>
      </c>
      <c r="J10" s="119" t="s">
        <v>1630</v>
      </c>
      <c r="K10" s="124" t="s">
        <v>1617</v>
      </c>
      <c r="L10" s="101" t="s">
        <v>27</v>
      </c>
      <c r="M10" s="101" t="s">
        <v>27</v>
      </c>
      <c r="N10" s="105">
        <v>703</v>
      </c>
      <c r="O10" s="106">
        <v>199.9</v>
      </c>
      <c r="P10" s="105">
        <v>503.1</v>
      </c>
      <c r="Q10" s="120" t="s">
        <v>28</v>
      </c>
      <c r="R10" s="101" t="s">
        <v>29</v>
      </c>
      <c r="S10" s="101" t="s">
        <v>30</v>
      </c>
      <c r="T10" s="122">
        <v>703</v>
      </c>
      <c r="U10" s="122">
        <f t="shared" si="0"/>
        <v>0</v>
      </c>
      <c r="V10" s="101">
        <v>4</v>
      </c>
      <c r="W10" s="107"/>
      <c r="X10" s="104"/>
      <c r="Y10" s="117"/>
      <c r="Z10" s="101" t="s">
        <v>33</v>
      </c>
    </row>
    <row r="11" spans="1:26" ht="47.25" x14ac:dyDescent="0.2">
      <c r="A11" s="101">
        <v>8</v>
      </c>
      <c r="B11" s="121" t="s">
        <v>1612</v>
      </c>
      <c r="C11" s="121" t="s">
        <v>121</v>
      </c>
      <c r="D11" s="121" t="s">
        <v>1623</v>
      </c>
      <c r="E11" s="104" t="s">
        <v>122</v>
      </c>
      <c r="F11" s="104" t="s">
        <v>436</v>
      </c>
      <c r="G11" s="104" t="s">
        <v>123</v>
      </c>
      <c r="H11" s="104" t="s">
        <v>25</v>
      </c>
      <c r="I11" s="104" t="s">
        <v>124</v>
      </c>
      <c r="J11" s="119" t="s">
        <v>1630</v>
      </c>
      <c r="K11" s="124" t="s">
        <v>1617</v>
      </c>
      <c r="L11" s="101" t="s">
        <v>27</v>
      </c>
      <c r="M11" s="101" t="s">
        <v>125</v>
      </c>
      <c r="N11" s="105">
        <v>162</v>
      </c>
      <c r="O11" s="106">
        <v>72.7</v>
      </c>
      <c r="P11" s="105">
        <v>89.3</v>
      </c>
      <c r="Q11" s="120" t="s">
        <v>28</v>
      </c>
      <c r="R11" s="101" t="s">
        <v>29</v>
      </c>
      <c r="S11" s="101" t="s">
        <v>126</v>
      </c>
      <c r="T11" s="122">
        <v>162</v>
      </c>
      <c r="U11" s="122">
        <f t="shared" si="0"/>
        <v>0</v>
      </c>
      <c r="V11" s="101">
        <v>4</v>
      </c>
      <c r="W11" s="107"/>
      <c r="X11" s="118"/>
      <c r="Y11" s="102"/>
      <c r="Z11" s="101"/>
    </row>
    <row r="12" spans="1:26" ht="31.5" x14ac:dyDescent="0.2">
      <c r="A12" s="101">
        <v>9</v>
      </c>
      <c r="B12" s="121" t="s">
        <v>1545</v>
      </c>
      <c r="C12" s="102" t="s">
        <v>35</v>
      </c>
      <c r="D12" s="121" t="s">
        <v>1623</v>
      </c>
      <c r="E12" s="104" t="s">
        <v>1546</v>
      </c>
      <c r="F12" s="104" t="s">
        <v>1547</v>
      </c>
      <c r="G12" s="104"/>
      <c r="H12" s="104"/>
      <c r="I12" s="104"/>
      <c r="J12" s="119" t="s">
        <v>1630</v>
      </c>
      <c r="K12" s="124" t="s">
        <v>1617</v>
      </c>
      <c r="L12" s="101" t="s">
        <v>27</v>
      </c>
      <c r="M12" s="101" t="s">
        <v>485</v>
      </c>
      <c r="N12" s="105">
        <v>32.6</v>
      </c>
      <c r="O12" s="106">
        <v>14.8</v>
      </c>
      <c r="P12" s="105">
        <v>17.8</v>
      </c>
      <c r="Q12" s="120" t="s">
        <v>28</v>
      </c>
      <c r="R12" s="101">
        <v>18</v>
      </c>
      <c r="S12" s="101">
        <v>978</v>
      </c>
      <c r="T12" s="122"/>
      <c r="U12" s="122">
        <f t="shared" si="0"/>
        <v>32.6</v>
      </c>
      <c r="V12" s="101">
        <v>4</v>
      </c>
      <c r="W12" s="107"/>
      <c r="X12" s="103"/>
      <c r="Y12" s="102"/>
      <c r="Z12" s="101" t="s">
        <v>1548</v>
      </c>
    </row>
    <row r="13" spans="1:26" ht="31.5" x14ac:dyDescent="0.2">
      <c r="A13" s="101">
        <v>10</v>
      </c>
      <c r="B13" s="102" t="s">
        <v>127</v>
      </c>
      <c r="C13" s="102" t="s">
        <v>35</v>
      </c>
      <c r="D13" s="121" t="s">
        <v>1623</v>
      </c>
      <c r="E13" s="104" t="s">
        <v>128</v>
      </c>
      <c r="F13" s="104" t="s">
        <v>45</v>
      </c>
      <c r="G13" s="104" t="s">
        <v>129</v>
      </c>
      <c r="H13" s="104" t="s">
        <v>25</v>
      </c>
      <c r="I13" s="104" t="s">
        <v>130</v>
      </c>
      <c r="J13" s="119" t="s">
        <v>1630</v>
      </c>
      <c r="K13" s="124" t="s">
        <v>1617</v>
      </c>
      <c r="L13" s="101" t="s">
        <v>27</v>
      </c>
      <c r="M13" s="101" t="s">
        <v>131</v>
      </c>
      <c r="N13" s="105">
        <v>64.8</v>
      </c>
      <c r="O13" s="106">
        <v>28.7</v>
      </c>
      <c r="P13" s="105">
        <f>N13-O13</f>
        <v>36.099999999999994</v>
      </c>
      <c r="Q13" s="120" t="s">
        <v>28</v>
      </c>
      <c r="R13" s="101" t="s">
        <v>29</v>
      </c>
      <c r="S13" s="101" t="s">
        <v>132</v>
      </c>
      <c r="T13" s="122">
        <v>64.8</v>
      </c>
      <c r="U13" s="122">
        <f t="shared" si="0"/>
        <v>0</v>
      </c>
      <c r="V13" s="101">
        <v>4</v>
      </c>
      <c r="W13" s="107"/>
      <c r="X13" s="104"/>
      <c r="Y13" s="102"/>
      <c r="Z13" s="101"/>
    </row>
    <row r="14" spans="1:26" ht="47.25" x14ac:dyDescent="0.2">
      <c r="A14" s="101">
        <v>11</v>
      </c>
      <c r="B14" s="102" t="s">
        <v>1613</v>
      </c>
      <c r="C14" s="121" t="s">
        <v>1614</v>
      </c>
      <c r="D14" s="121" t="s">
        <v>1623</v>
      </c>
      <c r="E14" s="104" t="s">
        <v>133</v>
      </c>
      <c r="F14" s="104" t="s">
        <v>134</v>
      </c>
      <c r="G14" s="104" t="s">
        <v>135</v>
      </c>
      <c r="H14" s="104" t="s">
        <v>25</v>
      </c>
      <c r="I14" s="104" t="s">
        <v>136</v>
      </c>
      <c r="J14" s="119" t="s">
        <v>1630</v>
      </c>
      <c r="K14" s="124" t="s">
        <v>1617</v>
      </c>
      <c r="L14" s="101" t="s">
        <v>27</v>
      </c>
      <c r="M14" s="101" t="s">
        <v>137</v>
      </c>
      <c r="N14" s="105">
        <v>97.5</v>
      </c>
      <c r="O14" s="106">
        <v>42.9</v>
      </c>
      <c r="P14" s="105">
        <v>54.6</v>
      </c>
      <c r="Q14" s="120" t="s">
        <v>28</v>
      </c>
      <c r="R14" s="101" t="s">
        <v>29</v>
      </c>
      <c r="S14" s="101" t="s">
        <v>138</v>
      </c>
      <c r="T14" s="122">
        <v>97.5</v>
      </c>
      <c r="U14" s="122">
        <f t="shared" si="0"/>
        <v>0</v>
      </c>
      <c r="V14" s="101">
        <v>4</v>
      </c>
      <c r="W14" s="107"/>
      <c r="X14" s="103" t="s">
        <v>140</v>
      </c>
      <c r="Y14" s="102"/>
      <c r="Z14" s="101" t="s">
        <v>141</v>
      </c>
    </row>
    <row r="15" spans="1:26" ht="31.5" x14ac:dyDescent="0.2">
      <c r="A15" s="101">
        <v>12</v>
      </c>
      <c r="B15" s="102" t="s">
        <v>198</v>
      </c>
      <c r="C15" s="102" t="s">
        <v>35</v>
      </c>
      <c r="D15" s="121" t="s">
        <v>1623</v>
      </c>
      <c r="E15" s="104" t="s">
        <v>199</v>
      </c>
      <c r="F15" s="104" t="s">
        <v>200</v>
      </c>
      <c r="G15" s="104" t="s">
        <v>201</v>
      </c>
      <c r="H15" s="104" t="s">
        <v>25</v>
      </c>
      <c r="I15" s="104" t="s">
        <v>202</v>
      </c>
      <c r="J15" s="119" t="s">
        <v>1630</v>
      </c>
      <c r="K15" s="124" t="s">
        <v>1617</v>
      </c>
      <c r="L15" s="101" t="s">
        <v>27</v>
      </c>
      <c r="M15" s="101" t="s">
        <v>203</v>
      </c>
      <c r="N15" s="105">
        <v>97.1</v>
      </c>
      <c r="O15" s="106">
        <v>40.6</v>
      </c>
      <c r="P15" s="105">
        <v>56.5</v>
      </c>
      <c r="Q15" s="120" t="s">
        <v>28</v>
      </c>
      <c r="R15" s="101" t="s">
        <v>29</v>
      </c>
      <c r="S15" s="101">
        <v>991</v>
      </c>
      <c r="T15" s="122">
        <v>97.1</v>
      </c>
      <c r="U15" s="122">
        <f t="shared" si="0"/>
        <v>0</v>
      </c>
      <c r="V15" s="101">
        <v>4</v>
      </c>
      <c r="W15" s="107"/>
      <c r="X15" s="103" t="s">
        <v>204</v>
      </c>
      <c r="Y15" s="102"/>
      <c r="Z15" s="101"/>
    </row>
    <row r="16" spans="1:26" ht="31.5" x14ac:dyDescent="0.2">
      <c r="A16" s="101">
        <v>13</v>
      </c>
      <c r="B16" s="102" t="s">
        <v>259</v>
      </c>
      <c r="C16" s="102" t="s">
        <v>35</v>
      </c>
      <c r="D16" s="121" t="s">
        <v>1623</v>
      </c>
      <c r="E16" s="104" t="s">
        <v>260</v>
      </c>
      <c r="F16" s="104" t="s">
        <v>436</v>
      </c>
      <c r="G16" s="104" t="s">
        <v>261</v>
      </c>
      <c r="H16" s="104" t="s">
        <v>25</v>
      </c>
      <c r="I16" s="104" t="s">
        <v>262</v>
      </c>
      <c r="J16" s="119" t="s">
        <v>1630</v>
      </c>
      <c r="K16" s="124" t="s">
        <v>1617</v>
      </c>
      <c r="L16" s="101" t="s">
        <v>27</v>
      </c>
      <c r="M16" s="101" t="s">
        <v>263</v>
      </c>
      <c r="N16" s="105">
        <v>32.299999999999997</v>
      </c>
      <c r="O16" s="106">
        <v>12.9</v>
      </c>
      <c r="P16" s="105">
        <v>19.399999999999999</v>
      </c>
      <c r="Q16" s="120" t="s">
        <v>28</v>
      </c>
      <c r="R16" s="101" t="s">
        <v>29</v>
      </c>
      <c r="S16" s="101">
        <v>1001</v>
      </c>
      <c r="T16" s="122">
        <v>32.299999999999997</v>
      </c>
      <c r="U16" s="122">
        <f t="shared" si="0"/>
        <v>0</v>
      </c>
      <c r="V16" s="101">
        <v>4</v>
      </c>
      <c r="W16" s="107"/>
      <c r="X16" s="103" t="s">
        <v>264</v>
      </c>
      <c r="Y16" s="102"/>
      <c r="Z16" s="101"/>
    </row>
    <row r="17" spans="1:26" ht="31.5" x14ac:dyDescent="0.2">
      <c r="A17" s="101">
        <v>14</v>
      </c>
      <c r="B17" s="102" t="s">
        <v>1555</v>
      </c>
      <c r="C17" s="102" t="s">
        <v>35</v>
      </c>
      <c r="D17" s="121" t="s">
        <v>1623</v>
      </c>
      <c r="E17" s="104" t="s">
        <v>1549</v>
      </c>
      <c r="F17" s="104" t="s">
        <v>1550</v>
      </c>
      <c r="G17" s="104" t="s">
        <v>1551</v>
      </c>
      <c r="H17" s="104" t="s">
        <v>25</v>
      </c>
      <c r="I17" s="104" t="s">
        <v>1552</v>
      </c>
      <c r="J17" s="119" t="s">
        <v>1630</v>
      </c>
      <c r="K17" s="124" t="s">
        <v>1617</v>
      </c>
      <c r="L17" s="101" t="s">
        <v>27</v>
      </c>
      <c r="M17" s="101" t="s">
        <v>289</v>
      </c>
      <c r="N17" s="105">
        <v>162</v>
      </c>
      <c r="O17" s="106">
        <v>63.3</v>
      </c>
      <c r="P17" s="105">
        <v>98.7</v>
      </c>
      <c r="Q17" s="120" t="s">
        <v>28</v>
      </c>
      <c r="R17" s="101" t="s">
        <v>29</v>
      </c>
      <c r="S17" s="101">
        <v>1005</v>
      </c>
      <c r="T17" s="122">
        <v>162</v>
      </c>
      <c r="U17" s="122">
        <f t="shared" si="0"/>
        <v>0</v>
      </c>
      <c r="V17" s="101">
        <v>4</v>
      </c>
      <c r="W17" s="107"/>
      <c r="X17" s="103" t="s">
        <v>291</v>
      </c>
      <c r="Y17" s="102"/>
      <c r="Z17" s="101" t="s">
        <v>141</v>
      </c>
    </row>
    <row r="18" spans="1:26" ht="31.5" x14ac:dyDescent="0.2">
      <c r="A18" s="101">
        <v>15</v>
      </c>
      <c r="B18" s="102" t="s">
        <v>1556</v>
      </c>
      <c r="C18" s="102" t="s">
        <v>35</v>
      </c>
      <c r="D18" s="121" t="s">
        <v>1623</v>
      </c>
      <c r="E18" s="104" t="s">
        <v>1553</v>
      </c>
      <c r="F18" s="104" t="s">
        <v>436</v>
      </c>
      <c r="G18" s="104" t="s">
        <v>1554</v>
      </c>
      <c r="H18" s="104" t="s">
        <v>25</v>
      </c>
      <c r="I18" s="104" t="s">
        <v>1557</v>
      </c>
      <c r="J18" s="119" t="s">
        <v>1630</v>
      </c>
      <c r="K18" s="124" t="s">
        <v>1617</v>
      </c>
      <c r="L18" s="101" t="s">
        <v>27</v>
      </c>
      <c r="M18" s="101" t="s">
        <v>325</v>
      </c>
      <c r="N18" s="105">
        <v>32.6</v>
      </c>
      <c r="O18" s="106">
        <v>12.3</v>
      </c>
      <c r="P18" s="105">
        <v>20.3</v>
      </c>
      <c r="Q18" s="120" t="s">
        <v>28</v>
      </c>
      <c r="R18" s="101" t="s">
        <v>29</v>
      </c>
      <c r="S18" s="101">
        <v>1017</v>
      </c>
      <c r="T18" s="122">
        <v>32.6</v>
      </c>
      <c r="U18" s="122">
        <f t="shared" si="0"/>
        <v>0</v>
      </c>
      <c r="V18" s="101">
        <v>4</v>
      </c>
      <c r="W18" s="107"/>
      <c r="X18" s="103" t="s">
        <v>327</v>
      </c>
      <c r="Y18" s="102"/>
      <c r="Z18" s="101" t="s">
        <v>141</v>
      </c>
    </row>
    <row r="19" spans="1:26" ht="63" x14ac:dyDescent="0.2">
      <c r="A19" s="101">
        <v>16</v>
      </c>
      <c r="B19" s="102" t="s">
        <v>369</v>
      </c>
      <c r="C19" s="121" t="s">
        <v>1615</v>
      </c>
      <c r="D19" s="121" t="s">
        <v>1623</v>
      </c>
      <c r="E19" s="104" t="s">
        <v>370</v>
      </c>
      <c r="F19" s="104" t="s">
        <v>86</v>
      </c>
      <c r="G19" s="104" t="s">
        <v>371</v>
      </c>
      <c r="H19" s="104" t="s">
        <v>25</v>
      </c>
      <c r="I19" s="104" t="s">
        <v>372</v>
      </c>
      <c r="J19" s="119" t="s">
        <v>1630</v>
      </c>
      <c r="K19" s="124" t="s">
        <v>1617</v>
      </c>
      <c r="L19" s="101" t="s">
        <v>27</v>
      </c>
      <c r="M19" s="101" t="s">
        <v>373</v>
      </c>
      <c r="N19" s="105">
        <v>64.8</v>
      </c>
      <c r="O19" s="106">
        <v>24.4</v>
      </c>
      <c r="P19" s="105">
        <v>40.4</v>
      </c>
      <c r="Q19" s="120" t="s">
        <v>28</v>
      </c>
      <c r="R19" s="101" t="s">
        <v>29</v>
      </c>
      <c r="S19" s="101">
        <v>1018</v>
      </c>
      <c r="T19" s="122">
        <v>64.8</v>
      </c>
      <c r="U19" s="122">
        <f t="shared" si="0"/>
        <v>0</v>
      </c>
      <c r="V19" s="101">
        <v>4</v>
      </c>
      <c r="W19" s="107"/>
      <c r="X19" s="103" t="s">
        <v>374</v>
      </c>
      <c r="Y19" s="102"/>
      <c r="Z19" s="101"/>
    </row>
    <row r="20" spans="1:26" ht="31.5" x14ac:dyDescent="0.2">
      <c r="A20" s="612">
        <v>17</v>
      </c>
      <c r="B20" s="121" t="s">
        <v>375</v>
      </c>
      <c r="C20" s="102" t="s">
        <v>35</v>
      </c>
      <c r="D20" s="121" t="s">
        <v>1623</v>
      </c>
      <c r="E20" s="104" t="s">
        <v>376</v>
      </c>
      <c r="F20" s="104" t="s">
        <v>436</v>
      </c>
      <c r="G20" s="619" t="s">
        <v>377</v>
      </c>
      <c r="H20" s="619" t="s">
        <v>25</v>
      </c>
      <c r="I20" s="619" t="s">
        <v>378</v>
      </c>
      <c r="J20" s="620" t="s">
        <v>1630</v>
      </c>
      <c r="K20" s="623" t="s">
        <v>1618</v>
      </c>
      <c r="L20" s="612" t="s">
        <v>27</v>
      </c>
      <c r="M20" s="612" t="s">
        <v>379</v>
      </c>
      <c r="N20" s="616">
        <v>64.8</v>
      </c>
      <c r="O20" s="617">
        <v>24.4</v>
      </c>
      <c r="P20" s="616">
        <v>40.4</v>
      </c>
      <c r="Q20" s="609" t="s">
        <v>28</v>
      </c>
      <c r="R20" s="612" t="s">
        <v>29</v>
      </c>
      <c r="S20" s="612">
        <v>1019</v>
      </c>
      <c r="T20" s="122"/>
      <c r="U20" s="122">
        <f t="shared" si="0"/>
        <v>64.8</v>
      </c>
      <c r="V20" s="101">
        <v>4</v>
      </c>
      <c r="W20" s="107"/>
      <c r="X20" s="103" t="s">
        <v>380</v>
      </c>
      <c r="Y20" s="102"/>
      <c r="Z20" s="101"/>
    </row>
    <row r="21" spans="1:26" ht="31.5" x14ac:dyDescent="0.2">
      <c r="A21" s="612"/>
      <c r="B21" s="121" t="s">
        <v>381</v>
      </c>
      <c r="C21" s="102" t="s">
        <v>35</v>
      </c>
      <c r="D21" s="121" t="s">
        <v>1623</v>
      </c>
      <c r="E21" s="104" t="s">
        <v>382</v>
      </c>
      <c r="F21" s="104"/>
      <c r="G21" s="619"/>
      <c r="H21" s="619"/>
      <c r="I21" s="619"/>
      <c r="J21" s="620"/>
      <c r="K21" s="623"/>
      <c r="L21" s="612"/>
      <c r="M21" s="612"/>
      <c r="N21" s="616"/>
      <c r="O21" s="617"/>
      <c r="P21" s="616"/>
      <c r="Q21" s="611"/>
      <c r="R21" s="612"/>
      <c r="S21" s="612"/>
      <c r="T21" s="122">
        <v>64.8</v>
      </c>
      <c r="U21" s="122">
        <f t="shared" si="0"/>
        <v>-64.8</v>
      </c>
      <c r="V21" s="101">
        <v>4</v>
      </c>
      <c r="W21" s="107"/>
      <c r="X21" s="103"/>
      <c r="Y21" s="102"/>
      <c r="Z21" s="101"/>
    </row>
    <row r="22" spans="1:26" ht="31.5" x14ac:dyDescent="0.2">
      <c r="A22" s="101">
        <v>18</v>
      </c>
      <c r="B22" s="121" t="s">
        <v>1560</v>
      </c>
      <c r="C22" s="102" t="s">
        <v>35</v>
      </c>
      <c r="D22" s="121" t="s">
        <v>1623</v>
      </c>
      <c r="E22" s="104" t="s">
        <v>1757</v>
      </c>
      <c r="F22" s="104" t="s">
        <v>194</v>
      </c>
      <c r="G22" s="104" t="s">
        <v>1558</v>
      </c>
      <c r="H22" s="104" t="s">
        <v>25</v>
      </c>
      <c r="I22" s="104" t="s">
        <v>1559</v>
      </c>
      <c r="J22" s="119" t="s">
        <v>1630</v>
      </c>
      <c r="K22" s="132" t="s">
        <v>1617</v>
      </c>
      <c r="L22" s="101" t="s">
        <v>27</v>
      </c>
      <c r="M22" s="101" t="s">
        <v>408</v>
      </c>
      <c r="N22" s="105">
        <v>162.4</v>
      </c>
      <c r="O22" s="106">
        <v>58.8</v>
      </c>
      <c r="P22" s="105">
        <v>103.6</v>
      </c>
      <c r="Q22" s="120" t="s">
        <v>28</v>
      </c>
      <c r="R22" s="101" t="s">
        <v>29</v>
      </c>
      <c r="S22" s="101">
        <v>1024</v>
      </c>
      <c r="T22" s="122">
        <v>162.4</v>
      </c>
      <c r="U22" s="122">
        <f t="shared" si="0"/>
        <v>0</v>
      </c>
      <c r="V22" s="101">
        <v>4</v>
      </c>
      <c r="W22" s="107"/>
      <c r="X22" s="103" t="s">
        <v>410</v>
      </c>
      <c r="Y22" s="102"/>
      <c r="Z22" s="101"/>
    </row>
    <row r="23" spans="1:26" ht="31.5" x14ac:dyDescent="0.2">
      <c r="A23" s="101">
        <v>19</v>
      </c>
      <c r="B23" s="102" t="s">
        <v>843</v>
      </c>
      <c r="C23" s="102" t="s">
        <v>35</v>
      </c>
      <c r="D23" s="121" t="s">
        <v>1624</v>
      </c>
      <c r="E23" s="103" t="s">
        <v>844</v>
      </c>
      <c r="F23" s="104" t="s">
        <v>510</v>
      </c>
      <c r="G23" s="104" t="s">
        <v>1569</v>
      </c>
      <c r="H23" s="104" t="s">
        <v>25</v>
      </c>
      <c r="I23" s="104" t="s">
        <v>1619</v>
      </c>
      <c r="J23" s="119" t="s">
        <v>1630</v>
      </c>
      <c r="K23" s="132" t="s">
        <v>1617</v>
      </c>
      <c r="L23" s="101">
        <v>5</v>
      </c>
      <c r="M23" s="101">
        <v>5</v>
      </c>
      <c r="N23" s="105">
        <v>272.2</v>
      </c>
      <c r="O23" s="106">
        <v>4.5999999999999996</v>
      </c>
      <c r="P23" s="105">
        <v>267.60000000000002</v>
      </c>
      <c r="Q23" s="120" t="s">
        <v>28</v>
      </c>
      <c r="R23" s="101">
        <v>18</v>
      </c>
      <c r="S23" s="101">
        <v>759</v>
      </c>
      <c r="T23" s="122">
        <v>272.2</v>
      </c>
      <c r="U23" s="122">
        <f t="shared" si="0"/>
        <v>0</v>
      </c>
      <c r="V23" s="101">
        <v>4</v>
      </c>
      <c r="W23" s="107"/>
      <c r="X23" s="103"/>
      <c r="Y23" s="102"/>
      <c r="Z23" s="101"/>
    </row>
    <row r="24" spans="1:26" ht="31.5" x14ac:dyDescent="0.2">
      <c r="A24" s="101">
        <v>20</v>
      </c>
      <c r="B24" s="102" t="s">
        <v>1620</v>
      </c>
      <c r="C24" s="102" t="s">
        <v>35</v>
      </c>
      <c r="D24" s="121" t="s">
        <v>1625</v>
      </c>
      <c r="E24" s="103" t="s">
        <v>1570</v>
      </c>
      <c r="F24" s="104" t="s">
        <v>1571</v>
      </c>
      <c r="G24" s="104"/>
      <c r="H24" s="104"/>
      <c r="I24" s="104"/>
      <c r="J24" s="119" t="s">
        <v>1630</v>
      </c>
      <c r="K24" s="133"/>
      <c r="L24" s="101" t="s">
        <v>424</v>
      </c>
      <c r="M24" s="101" t="s">
        <v>485</v>
      </c>
      <c r="N24" s="105">
        <v>36.5</v>
      </c>
      <c r="O24" s="106">
        <v>12.7</v>
      </c>
      <c r="P24" s="105">
        <v>23.8</v>
      </c>
      <c r="Q24" s="120" t="s">
        <v>28</v>
      </c>
      <c r="R24" s="101" t="s">
        <v>29</v>
      </c>
      <c r="S24" s="101" t="s">
        <v>486</v>
      </c>
      <c r="T24" s="122"/>
      <c r="U24" s="122">
        <f t="shared" si="0"/>
        <v>36.5</v>
      </c>
      <c r="V24" s="101">
        <v>4</v>
      </c>
      <c r="W24" s="107" t="s">
        <v>487</v>
      </c>
      <c r="X24" s="103" t="s">
        <v>489</v>
      </c>
      <c r="Y24" s="102"/>
      <c r="Z24" s="101"/>
    </row>
    <row r="25" spans="1:26" ht="48" customHeight="1" x14ac:dyDescent="0.2">
      <c r="A25" s="612">
        <v>21</v>
      </c>
      <c r="B25" s="102" t="s">
        <v>516</v>
      </c>
      <c r="C25" s="121" t="s">
        <v>1626</v>
      </c>
      <c r="D25" s="618" t="s">
        <v>1625</v>
      </c>
      <c r="E25" s="104" t="s">
        <v>517</v>
      </c>
      <c r="F25" s="104" t="s">
        <v>518</v>
      </c>
      <c r="G25" s="619" t="s">
        <v>519</v>
      </c>
      <c r="H25" s="619" t="s">
        <v>520</v>
      </c>
      <c r="I25" s="619" t="s">
        <v>1628</v>
      </c>
      <c r="J25" s="620" t="s">
        <v>1631</v>
      </c>
      <c r="K25" s="615" t="s">
        <v>1635</v>
      </c>
      <c r="L25" s="612" t="s">
        <v>424</v>
      </c>
      <c r="M25" s="612" t="s">
        <v>29</v>
      </c>
      <c r="N25" s="616">
        <v>72</v>
      </c>
      <c r="O25" s="617">
        <v>25.5</v>
      </c>
      <c r="P25" s="616">
        <v>46.5</v>
      </c>
      <c r="Q25" s="609" t="s">
        <v>28</v>
      </c>
      <c r="R25" s="612" t="s">
        <v>29</v>
      </c>
      <c r="S25" s="612" t="s">
        <v>521</v>
      </c>
      <c r="T25" s="613">
        <v>72</v>
      </c>
      <c r="U25" s="122">
        <f t="shared" si="0"/>
        <v>0</v>
      </c>
      <c r="V25" s="612">
        <v>4</v>
      </c>
      <c r="W25" s="107"/>
      <c r="X25" s="103"/>
      <c r="Y25" s="102"/>
      <c r="Z25" s="101"/>
    </row>
    <row r="26" spans="1:26" ht="84.75" customHeight="1" x14ac:dyDescent="0.2">
      <c r="A26" s="612"/>
      <c r="B26" s="102" t="s">
        <v>522</v>
      </c>
      <c r="C26" s="121" t="s">
        <v>523</v>
      </c>
      <c r="D26" s="618"/>
      <c r="E26" s="104" t="s">
        <v>524</v>
      </c>
      <c r="F26" s="104"/>
      <c r="G26" s="619"/>
      <c r="H26" s="619"/>
      <c r="I26" s="619"/>
      <c r="J26" s="620"/>
      <c r="K26" s="615"/>
      <c r="L26" s="612"/>
      <c r="M26" s="612"/>
      <c r="N26" s="616"/>
      <c r="O26" s="617"/>
      <c r="P26" s="616"/>
      <c r="Q26" s="610"/>
      <c r="R26" s="612"/>
      <c r="S26" s="612"/>
      <c r="T26" s="613"/>
      <c r="U26" s="122">
        <f t="shared" si="0"/>
        <v>0</v>
      </c>
      <c r="V26" s="612"/>
      <c r="W26" s="107"/>
      <c r="X26" s="103"/>
      <c r="Y26" s="102"/>
      <c r="Z26" s="101"/>
    </row>
    <row r="27" spans="1:26" ht="63" x14ac:dyDescent="0.2">
      <c r="A27" s="612"/>
      <c r="B27" s="102" t="s">
        <v>525</v>
      </c>
      <c r="C27" s="121" t="s">
        <v>1627</v>
      </c>
      <c r="D27" s="618"/>
      <c r="E27" s="104" t="s">
        <v>526</v>
      </c>
      <c r="F27" s="104"/>
      <c r="G27" s="619"/>
      <c r="H27" s="619"/>
      <c r="I27" s="619"/>
      <c r="J27" s="620"/>
      <c r="K27" s="615"/>
      <c r="L27" s="612"/>
      <c r="M27" s="612"/>
      <c r="N27" s="616"/>
      <c r="O27" s="617"/>
      <c r="P27" s="616"/>
      <c r="Q27" s="611"/>
      <c r="R27" s="612"/>
      <c r="S27" s="612"/>
      <c r="T27" s="613"/>
      <c r="U27" s="122">
        <f t="shared" si="0"/>
        <v>0</v>
      </c>
      <c r="V27" s="612"/>
      <c r="W27" s="107"/>
      <c r="X27" s="103"/>
      <c r="Y27" s="102"/>
      <c r="Z27" s="101"/>
    </row>
    <row r="28" spans="1:26" ht="31.5" x14ac:dyDescent="0.2">
      <c r="A28" s="101">
        <v>22</v>
      </c>
      <c r="B28" s="102" t="s">
        <v>1634</v>
      </c>
      <c r="C28" s="102" t="s">
        <v>35</v>
      </c>
      <c r="D28" s="121" t="s">
        <v>1632</v>
      </c>
      <c r="E28" s="103" t="s">
        <v>1572</v>
      </c>
      <c r="F28" s="104" t="s">
        <v>480</v>
      </c>
      <c r="G28" s="104" t="s">
        <v>1573</v>
      </c>
      <c r="H28" s="104" t="s">
        <v>25</v>
      </c>
      <c r="I28" s="104" t="s">
        <v>1633</v>
      </c>
      <c r="J28" s="119" t="s">
        <v>1630</v>
      </c>
      <c r="K28" s="123" t="s">
        <v>1617</v>
      </c>
      <c r="L28" s="101">
        <v>5</v>
      </c>
      <c r="M28" s="101">
        <v>20</v>
      </c>
      <c r="N28" s="105">
        <v>108</v>
      </c>
      <c r="O28" s="106">
        <v>1.8</v>
      </c>
      <c r="P28" s="105">
        <v>106.2</v>
      </c>
      <c r="Q28" s="120" t="s">
        <v>28</v>
      </c>
      <c r="R28" s="101">
        <v>18</v>
      </c>
      <c r="S28" s="101">
        <v>1102</v>
      </c>
      <c r="T28" s="122">
        <v>108</v>
      </c>
      <c r="U28" s="122">
        <f t="shared" si="0"/>
        <v>0</v>
      </c>
      <c r="V28" s="101">
        <v>4</v>
      </c>
      <c r="W28" s="107"/>
      <c r="X28" s="104"/>
      <c r="Y28" s="102"/>
      <c r="Z28" s="101"/>
    </row>
    <row r="29" spans="1:26" ht="31.5" x14ac:dyDescent="0.2">
      <c r="A29" s="101">
        <v>23</v>
      </c>
      <c r="B29" s="102" t="s">
        <v>1636</v>
      </c>
      <c r="C29" s="102" t="s">
        <v>1574</v>
      </c>
      <c r="D29" s="121" t="s">
        <v>1632</v>
      </c>
      <c r="E29" s="103" t="s">
        <v>1575</v>
      </c>
      <c r="F29" s="103" t="s">
        <v>1576</v>
      </c>
      <c r="G29" s="104" t="s">
        <v>1577</v>
      </c>
      <c r="H29" s="104" t="s">
        <v>25</v>
      </c>
      <c r="I29" s="104" t="s">
        <v>1637</v>
      </c>
      <c r="J29" s="119" t="s">
        <v>1630</v>
      </c>
      <c r="K29" s="123" t="s">
        <v>1617</v>
      </c>
      <c r="L29" s="101">
        <v>5</v>
      </c>
      <c r="M29" s="101">
        <v>21</v>
      </c>
      <c r="N29" s="105">
        <v>107.9</v>
      </c>
      <c r="O29" s="106">
        <v>1.2</v>
      </c>
      <c r="P29" s="105">
        <v>106.7</v>
      </c>
      <c r="Q29" s="120" t="s">
        <v>28</v>
      </c>
      <c r="R29" s="101">
        <v>18</v>
      </c>
      <c r="S29" s="101">
        <v>1111</v>
      </c>
      <c r="T29" s="122">
        <v>107.9</v>
      </c>
      <c r="U29" s="122">
        <f t="shared" si="0"/>
        <v>0</v>
      </c>
      <c r="V29" s="101">
        <v>4</v>
      </c>
      <c r="W29" s="107"/>
      <c r="X29" s="104"/>
      <c r="Y29" s="102"/>
      <c r="Z29" s="101"/>
    </row>
    <row r="30" spans="1:26" ht="31.5" x14ac:dyDescent="0.2">
      <c r="A30" s="101">
        <v>24</v>
      </c>
      <c r="B30" s="102" t="s">
        <v>534</v>
      </c>
      <c r="C30" s="102" t="s">
        <v>35</v>
      </c>
      <c r="D30" s="121" t="s">
        <v>1625</v>
      </c>
      <c r="E30" s="104" t="s">
        <v>535</v>
      </c>
      <c r="F30" s="104" t="s">
        <v>536</v>
      </c>
      <c r="G30" s="104" t="s">
        <v>537</v>
      </c>
      <c r="H30" s="104" t="s">
        <v>25</v>
      </c>
      <c r="I30" s="104" t="s">
        <v>538</v>
      </c>
      <c r="J30" s="119" t="s">
        <v>1630</v>
      </c>
      <c r="K30" s="123" t="s">
        <v>1617</v>
      </c>
      <c r="L30" s="101" t="s">
        <v>424</v>
      </c>
      <c r="M30" s="101" t="s">
        <v>137</v>
      </c>
      <c r="N30" s="105">
        <v>291.2</v>
      </c>
      <c r="O30" s="106">
        <v>100.4</v>
      </c>
      <c r="P30" s="105">
        <v>190.8</v>
      </c>
      <c r="Q30" s="120" t="s">
        <v>28</v>
      </c>
      <c r="R30" s="101" t="s">
        <v>29</v>
      </c>
      <c r="S30" s="101" t="s">
        <v>539</v>
      </c>
      <c r="T30" s="122">
        <v>291.2</v>
      </c>
      <c r="U30" s="122">
        <f t="shared" si="0"/>
        <v>0</v>
      </c>
      <c r="V30" s="101">
        <v>4</v>
      </c>
      <c r="W30" s="107"/>
      <c r="X30" s="103" t="s">
        <v>540</v>
      </c>
      <c r="Y30" s="102"/>
      <c r="Z30" s="101"/>
    </row>
    <row r="31" spans="1:26" ht="47.25" x14ac:dyDescent="0.2">
      <c r="A31" s="101">
        <v>25</v>
      </c>
      <c r="B31" s="121" t="s">
        <v>1638</v>
      </c>
      <c r="C31" s="102" t="s">
        <v>35</v>
      </c>
      <c r="D31" s="121" t="s">
        <v>1625</v>
      </c>
      <c r="E31" s="104" t="s">
        <v>1749</v>
      </c>
      <c r="F31" s="104" t="s">
        <v>1750</v>
      </c>
      <c r="G31" s="104" t="s">
        <v>541</v>
      </c>
      <c r="H31" s="104" t="s">
        <v>25</v>
      </c>
      <c r="I31" s="104" t="s">
        <v>542</v>
      </c>
      <c r="J31" s="119" t="s">
        <v>1630</v>
      </c>
      <c r="K31" s="123" t="s">
        <v>1617</v>
      </c>
      <c r="L31" s="101" t="s">
        <v>424</v>
      </c>
      <c r="M31" s="101" t="s">
        <v>146</v>
      </c>
      <c r="N31" s="105">
        <v>146.5</v>
      </c>
      <c r="O31" s="106">
        <v>50.1</v>
      </c>
      <c r="P31" s="105">
        <v>96.4</v>
      </c>
      <c r="Q31" s="120" t="s">
        <v>28</v>
      </c>
      <c r="R31" s="101" t="s">
        <v>29</v>
      </c>
      <c r="S31" s="101" t="s">
        <v>543</v>
      </c>
      <c r="T31" s="122">
        <v>146.5</v>
      </c>
      <c r="U31" s="122">
        <f t="shared" si="0"/>
        <v>0</v>
      </c>
      <c r="V31" s="101">
        <v>4</v>
      </c>
      <c r="W31" s="107"/>
      <c r="X31" s="103" t="s">
        <v>545</v>
      </c>
      <c r="Y31" s="102"/>
      <c r="Z31" s="101" t="s">
        <v>141</v>
      </c>
    </row>
    <row r="32" spans="1:26" ht="47.25" x14ac:dyDescent="0.2">
      <c r="A32" s="101">
        <v>26</v>
      </c>
      <c r="B32" s="121" t="s">
        <v>1639</v>
      </c>
      <c r="C32" s="102" t="s">
        <v>35</v>
      </c>
      <c r="D32" s="121" t="s">
        <v>1625</v>
      </c>
      <c r="E32" s="104" t="s">
        <v>546</v>
      </c>
      <c r="F32" s="104" t="s">
        <v>63</v>
      </c>
      <c r="G32" s="104" t="s">
        <v>547</v>
      </c>
      <c r="H32" s="104" t="s">
        <v>25</v>
      </c>
      <c r="I32" s="104" t="s">
        <v>548</v>
      </c>
      <c r="J32" s="119" t="s">
        <v>1630</v>
      </c>
      <c r="K32" s="123" t="s">
        <v>1617</v>
      </c>
      <c r="L32" s="101" t="s">
        <v>424</v>
      </c>
      <c r="M32" s="101" t="s">
        <v>161</v>
      </c>
      <c r="N32" s="105">
        <v>73.5</v>
      </c>
      <c r="O32" s="106">
        <v>24.9</v>
      </c>
      <c r="P32" s="105">
        <v>48.6</v>
      </c>
      <c r="Q32" s="120" t="s">
        <v>28</v>
      </c>
      <c r="R32" s="101" t="s">
        <v>29</v>
      </c>
      <c r="S32" s="101" t="s">
        <v>549</v>
      </c>
      <c r="T32" s="122">
        <v>73.5</v>
      </c>
      <c r="U32" s="122">
        <f t="shared" si="0"/>
        <v>0</v>
      </c>
      <c r="V32" s="101">
        <v>4</v>
      </c>
      <c r="W32" s="107"/>
      <c r="X32" s="103" t="s">
        <v>551</v>
      </c>
      <c r="Y32" s="102"/>
      <c r="Z32" s="101"/>
    </row>
    <row r="33" spans="1:26" ht="31.5" x14ac:dyDescent="0.2">
      <c r="A33" s="101">
        <v>27</v>
      </c>
      <c r="B33" s="102" t="s">
        <v>1640</v>
      </c>
      <c r="C33" s="102" t="s">
        <v>35</v>
      </c>
      <c r="D33" s="121" t="s">
        <v>1625</v>
      </c>
      <c r="E33" s="104" t="s">
        <v>1641</v>
      </c>
      <c r="F33" s="104" t="s">
        <v>888</v>
      </c>
      <c r="G33" s="104" t="s">
        <v>32</v>
      </c>
      <c r="H33" s="104" t="s">
        <v>32</v>
      </c>
      <c r="I33" s="104" t="s">
        <v>32</v>
      </c>
      <c r="J33" s="119" t="s">
        <v>32</v>
      </c>
      <c r="K33" s="123" t="s">
        <v>1617</v>
      </c>
      <c r="L33" s="101" t="s">
        <v>424</v>
      </c>
      <c r="M33" s="101" t="s">
        <v>182</v>
      </c>
      <c r="N33" s="105">
        <v>184.6</v>
      </c>
      <c r="O33" s="106">
        <v>62.4</v>
      </c>
      <c r="P33" s="105">
        <v>122.2</v>
      </c>
      <c r="Q33" s="120" t="s">
        <v>28</v>
      </c>
      <c r="R33" s="101" t="s">
        <v>29</v>
      </c>
      <c r="S33" s="101" t="s">
        <v>559</v>
      </c>
      <c r="T33" s="122"/>
      <c r="U33" s="122">
        <f t="shared" si="0"/>
        <v>184.6</v>
      </c>
      <c r="V33" s="101">
        <v>4</v>
      </c>
      <c r="W33" s="107"/>
      <c r="X33" s="103" t="s">
        <v>560</v>
      </c>
      <c r="Y33" s="102"/>
      <c r="Z33" s="101"/>
    </row>
    <row r="34" spans="1:26" ht="31.5" x14ac:dyDescent="0.2">
      <c r="A34" s="101">
        <v>28</v>
      </c>
      <c r="B34" s="102" t="s">
        <v>1642</v>
      </c>
      <c r="C34" s="102" t="s">
        <v>35</v>
      </c>
      <c r="D34" s="121" t="s">
        <v>1625</v>
      </c>
      <c r="E34" s="104" t="s">
        <v>1643</v>
      </c>
      <c r="F34" s="104" t="s">
        <v>468</v>
      </c>
      <c r="G34" s="104" t="s">
        <v>1644</v>
      </c>
      <c r="H34" s="104" t="s">
        <v>25</v>
      </c>
      <c r="I34" s="104" t="s">
        <v>1645</v>
      </c>
      <c r="J34" s="119" t="s">
        <v>1630</v>
      </c>
      <c r="K34" s="123" t="s">
        <v>1617</v>
      </c>
      <c r="L34" s="101" t="s">
        <v>424</v>
      </c>
      <c r="M34" s="101" t="s">
        <v>575</v>
      </c>
      <c r="N34" s="105">
        <v>111.9</v>
      </c>
      <c r="O34" s="106">
        <v>37.6</v>
      </c>
      <c r="P34" s="105">
        <v>74.3</v>
      </c>
      <c r="Q34" s="120" t="s">
        <v>28</v>
      </c>
      <c r="R34" s="101" t="s">
        <v>29</v>
      </c>
      <c r="S34" s="101" t="s">
        <v>576</v>
      </c>
      <c r="T34" s="122">
        <v>111.9</v>
      </c>
      <c r="U34" s="122">
        <f t="shared" si="0"/>
        <v>0</v>
      </c>
      <c r="V34" s="101">
        <v>4</v>
      </c>
      <c r="W34" s="107"/>
      <c r="X34" s="103" t="s">
        <v>578</v>
      </c>
      <c r="Y34" s="102"/>
      <c r="Z34" s="101" t="s">
        <v>141</v>
      </c>
    </row>
    <row r="35" spans="1:26" ht="31.5" x14ac:dyDescent="0.2">
      <c r="A35" s="101">
        <v>29</v>
      </c>
      <c r="B35" s="121" t="s">
        <v>1646</v>
      </c>
      <c r="C35" s="102" t="s">
        <v>35</v>
      </c>
      <c r="D35" s="121" t="s">
        <v>1625</v>
      </c>
      <c r="E35" s="104" t="s">
        <v>579</v>
      </c>
      <c r="F35" s="104" t="s">
        <v>45</v>
      </c>
      <c r="G35" s="104" t="s">
        <v>580</v>
      </c>
      <c r="H35" s="104" t="s">
        <v>25</v>
      </c>
      <c r="I35" s="104" t="s">
        <v>581</v>
      </c>
      <c r="J35" s="119" t="s">
        <v>1630</v>
      </c>
      <c r="K35" s="123" t="s">
        <v>1617</v>
      </c>
      <c r="L35" s="101" t="s">
        <v>424</v>
      </c>
      <c r="M35" s="101" t="s">
        <v>203</v>
      </c>
      <c r="N35" s="105">
        <v>147.80000000000001</v>
      </c>
      <c r="O35" s="106">
        <v>49.8</v>
      </c>
      <c r="P35" s="105">
        <v>98</v>
      </c>
      <c r="Q35" s="120" t="s">
        <v>28</v>
      </c>
      <c r="R35" s="101" t="s">
        <v>29</v>
      </c>
      <c r="S35" s="101" t="s">
        <v>582</v>
      </c>
      <c r="T35" s="122">
        <v>147.80000000000001</v>
      </c>
      <c r="U35" s="122">
        <f t="shared" si="0"/>
        <v>0</v>
      </c>
      <c r="V35" s="101">
        <v>4</v>
      </c>
      <c r="W35" s="107"/>
      <c r="X35" s="104"/>
      <c r="Y35" s="102"/>
      <c r="Z35" s="101" t="s">
        <v>141</v>
      </c>
    </row>
    <row r="36" spans="1:26" ht="31.5" x14ac:dyDescent="0.2">
      <c r="A36" s="101">
        <v>30</v>
      </c>
      <c r="B36" s="121" t="s">
        <v>1647</v>
      </c>
      <c r="C36" s="102" t="s">
        <v>35</v>
      </c>
      <c r="D36" s="121" t="s">
        <v>1625</v>
      </c>
      <c r="E36" s="104" t="s">
        <v>1648</v>
      </c>
      <c r="F36" s="104" t="s">
        <v>194</v>
      </c>
      <c r="G36" s="104"/>
      <c r="H36" s="104"/>
      <c r="I36" s="104"/>
      <c r="J36" s="119"/>
      <c r="K36" s="123" t="s">
        <v>1617</v>
      </c>
      <c r="L36" s="101" t="s">
        <v>424</v>
      </c>
      <c r="M36" s="101" t="s">
        <v>649</v>
      </c>
      <c r="N36" s="105">
        <v>37.700000000000003</v>
      </c>
      <c r="O36" s="106">
        <v>12.4</v>
      </c>
      <c r="P36" s="105">
        <v>25.3</v>
      </c>
      <c r="Q36" s="120" t="s">
        <v>28</v>
      </c>
      <c r="R36" s="101" t="s">
        <v>29</v>
      </c>
      <c r="S36" s="101" t="s">
        <v>1582</v>
      </c>
      <c r="T36" s="122"/>
      <c r="U36" s="122">
        <f t="shared" si="0"/>
        <v>37.700000000000003</v>
      </c>
      <c r="V36" s="101">
        <v>4</v>
      </c>
      <c r="W36" s="107"/>
      <c r="X36" s="103"/>
      <c r="Y36" s="102"/>
      <c r="Z36" s="101"/>
    </row>
    <row r="37" spans="1:26" ht="31.5" x14ac:dyDescent="0.2">
      <c r="A37" s="101">
        <v>31</v>
      </c>
      <c r="B37" s="121" t="s">
        <v>1649</v>
      </c>
      <c r="C37" s="102" t="s">
        <v>35</v>
      </c>
      <c r="D37" s="121" t="s">
        <v>1625</v>
      </c>
      <c r="E37" s="104" t="s">
        <v>1751</v>
      </c>
      <c r="F37" s="104" t="s">
        <v>1752</v>
      </c>
      <c r="G37" s="104" t="s">
        <v>609</v>
      </c>
      <c r="H37" s="104" t="s">
        <v>25</v>
      </c>
      <c r="I37" s="104" t="s">
        <v>610</v>
      </c>
      <c r="J37" s="119" t="s">
        <v>1630</v>
      </c>
      <c r="K37" s="123" t="s">
        <v>1617</v>
      </c>
      <c r="L37" s="101" t="s">
        <v>424</v>
      </c>
      <c r="M37" s="101" t="s">
        <v>237</v>
      </c>
      <c r="N37" s="105">
        <v>114.4</v>
      </c>
      <c r="O37" s="106">
        <v>37.5</v>
      </c>
      <c r="P37" s="105">
        <v>76.900000000000006</v>
      </c>
      <c r="Q37" s="120" t="s">
        <v>28</v>
      </c>
      <c r="R37" s="101" t="s">
        <v>29</v>
      </c>
      <c r="S37" s="101" t="s">
        <v>611</v>
      </c>
      <c r="T37" s="122">
        <v>114.4</v>
      </c>
      <c r="U37" s="122">
        <f t="shared" si="0"/>
        <v>0</v>
      </c>
      <c r="V37" s="101">
        <v>4</v>
      </c>
      <c r="W37" s="107"/>
      <c r="X37" s="104"/>
      <c r="Y37" s="102"/>
      <c r="Z37" s="101" t="s">
        <v>141</v>
      </c>
    </row>
    <row r="38" spans="1:26" ht="31.5" x14ac:dyDescent="0.2">
      <c r="A38" s="101">
        <v>32</v>
      </c>
      <c r="B38" s="121" t="s">
        <v>1650</v>
      </c>
      <c r="C38" s="102" t="s">
        <v>35</v>
      </c>
      <c r="D38" s="121" t="s">
        <v>1625</v>
      </c>
      <c r="E38" s="103" t="s">
        <v>1578</v>
      </c>
      <c r="F38" s="104" t="s">
        <v>1579</v>
      </c>
      <c r="G38" s="104" t="s">
        <v>1580</v>
      </c>
      <c r="H38" s="104" t="s">
        <v>25</v>
      </c>
      <c r="I38" s="104"/>
      <c r="J38" s="119"/>
      <c r="K38" s="123" t="s">
        <v>1617</v>
      </c>
      <c r="L38" s="101">
        <v>5</v>
      </c>
      <c r="M38" s="101">
        <v>46</v>
      </c>
      <c r="N38" s="105">
        <v>77.3</v>
      </c>
      <c r="O38" s="106">
        <v>24.9</v>
      </c>
      <c r="P38" s="105">
        <v>52.4</v>
      </c>
      <c r="Q38" s="120" t="s">
        <v>28</v>
      </c>
      <c r="R38" s="101"/>
      <c r="S38" s="101"/>
      <c r="T38" s="122"/>
      <c r="U38" s="122">
        <f t="shared" si="0"/>
        <v>77.3</v>
      </c>
      <c r="V38" s="101">
        <v>4</v>
      </c>
      <c r="W38" s="107"/>
      <c r="X38" s="123" t="s">
        <v>1581</v>
      </c>
      <c r="Y38" s="102"/>
      <c r="Z38" s="101"/>
    </row>
    <row r="39" spans="1:26" ht="31.5" x14ac:dyDescent="0.2">
      <c r="A39" s="101">
        <v>33</v>
      </c>
      <c r="B39" s="121" t="s">
        <v>1651</v>
      </c>
      <c r="C39" s="102" t="s">
        <v>35</v>
      </c>
      <c r="D39" s="121" t="s">
        <v>1625</v>
      </c>
      <c r="E39" s="104" t="s">
        <v>1753</v>
      </c>
      <c r="F39" s="104" t="s">
        <v>436</v>
      </c>
      <c r="G39" s="104" t="s">
        <v>651</v>
      </c>
      <c r="H39" s="104" t="s">
        <v>25</v>
      </c>
      <c r="I39" s="104" t="s">
        <v>652</v>
      </c>
      <c r="J39" s="119" t="s">
        <v>1630</v>
      </c>
      <c r="K39" s="123" t="s">
        <v>1617</v>
      </c>
      <c r="L39" s="101" t="s">
        <v>424</v>
      </c>
      <c r="M39" s="101" t="s">
        <v>296</v>
      </c>
      <c r="N39" s="105">
        <v>76.599999999999994</v>
      </c>
      <c r="O39" s="106">
        <v>24.8</v>
      </c>
      <c r="P39" s="105">
        <v>51.8</v>
      </c>
      <c r="Q39" s="120" t="s">
        <v>28</v>
      </c>
      <c r="R39" s="101" t="s">
        <v>168</v>
      </c>
      <c r="S39" s="101" t="s">
        <v>431</v>
      </c>
      <c r="T39" s="122">
        <v>76.599999999999994</v>
      </c>
      <c r="U39" s="122">
        <f t="shared" si="0"/>
        <v>0</v>
      </c>
      <c r="V39" s="101">
        <v>4</v>
      </c>
      <c r="W39" s="107"/>
      <c r="X39" s="104"/>
      <c r="Y39" s="102"/>
      <c r="Z39" s="101" t="s">
        <v>141</v>
      </c>
    </row>
    <row r="40" spans="1:26" ht="31.5" x14ac:dyDescent="0.2">
      <c r="A40" s="101">
        <v>34</v>
      </c>
      <c r="B40" s="102" t="s">
        <v>664</v>
      </c>
      <c r="C40" s="102" t="s">
        <v>35</v>
      </c>
      <c r="D40" s="121" t="s">
        <v>1625</v>
      </c>
      <c r="E40" s="104" t="s">
        <v>665</v>
      </c>
      <c r="F40" s="104" t="s">
        <v>37</v>
      </c>
      <c r="G40" s="104" t="s">
        <v>666</v>
      </c>
      <c r="H40" s="104" t="s">
        <v>25</v>
      </c>
      <c r="I40" s="104" t="s">
        <v>667</v>
      </c>
      <c r="J40" s="119" t="s">
        <v>1630</v>
      </c>
      <c r="K40" s="123" t="s">
        <v>1617</v>
      </c>
      <c r="L40" s="101" t="s">
        <v>424</v>
      </c>
      <c r="M40" s="101" t="s">
        <v>315</v>
      </c>
      <c r="N40" s="105">
        <v>274.7</v>
      </c>
      <c r="O40" s="106">
        <v>87.4</v>
      </c>
      <c r="P40" s="105">
        <v>187.3</v>
      </c>
      <c r="Q40" s="120" t="s">
        <v>28</v>
      </c>
      <c r="R40" s="101" t="s">
        <v>168</v>
      </c>
      <c r="S40" s="101" t="s">
        <v>668</v>
      </c>
      <c r="T40" s="122">
        <v>274.7</v>
      </c>
      <c r="U40" s="122">
        <f t="shared" si="0"/>
        <v>0</v>
      </c>
      <c r="V40" s="101">
        <v>4</v>
      </c>
      <c r="W40" s="107"/>
      <c r="X40" s="103" t="s">
        <v>669</v>
      </c>
      <c r="Y40" s="102"/>
      <c r="Z40" s="101"/>
    </row>
    <row r="41" spans="1:26" ht="31.5" x14ac:dyDescent="0.2">
      <c r="A41" s="101">
        <v>35</v>
      </c>
      <c r="B41" s="121" t="s">
        <v>1652</v>
      </c>
      <c r="C41" s="102" t="s">
        <v>35</v>
      </c>
      <c r="D41" s="121" t="s">
        <v>1625</v>
      </c>
      <c r="E41" s="104" t="s">
        <v>700</v>
      </c>
      <c r="F41" s="104" t="s">
        <v>701</v>
      </c>
      <c r="G41" s="104" t="s">
        <v>702</v>
      </c>
      <c r="H41" s="104" t="s">
        <v>25</v>
      </c>
      <c r="I41" s="104" t="s">
        <v>703</v>
      </c>
      <c r="J41" s="119" t="s">
        <v>1630</v>
      </c>
      <c r="K41" s="123" t="s">
        <v>1617</v>
      </c>
      <c r="L41" s="101" t="s">
        <v>424</v>
      </c>
      <c r="M41" s="101" t="s">
        <v>346</v>
      </c>
      <c r="N41" s="105">
        <v>120.4</v>
      </c>
      <c r="O41" s="106">
        <v>37.6</v>
      </c>
      <c r="P41" s="105">
        <v>82.8</v>
      </c>
      <c r="Q41" s="120" t="s">
        <v>28</v>
      </c>
      <c r="R41" s="101" t="s">
        <v>168</v>
      </c>
      <c r="S41" s="101" t="s">
        <v>704</v>
      </c>
      <c r="T41" s="122">
        <v>120.4</v>
      </c>
      <c r="U41" s="122">
        <f t="shared" si="0"/>
        <v>0</v>
      </c>
      <c r="V41" s="101">
        <v>4</v>
      </c>
      <c r="W41" s="107"/>
      <c r="X41" s="103" t="s">
        <v>706</v>
      </c>
      <c r="Y41" s="102"/>
      <c r="Z41" s="101" t="s">
        <v>141</v>
      </c>
    </row>
    <row r="42" spans="1:26" ht="31.5" x14ac:dyDescent="0.2">
      <c r="A42" s="101">
        <v>36</v>
      </c>
      <c r="B42" s="121" t="s">
        <v>1653</v>
      </c>
      <c r="C42" s="102" t="s">
        <v>35</v>
      </c>
      <c r="D42" s="121" t="s">
        <v>1625</v>
      </c>
      <c r="E42" s="104" t="s">
        <v>1754</v>
      </c>
      <c r="F42" s="104" t="s">
        <v>1755</v>
      </c>
      <c r="G42" s="104" t="s">
        <v>1654</v>
      </c>
      <c r="H42" s="104" t="s">
        <v>32</v>
      </c>
      <c r="I42" s="104" t="s">
        <v>32</v>
      </c>
      <c r="J42" s="119" t="s">
        <v>32</v>
      </c>
      <c r="K42" s="123" t="s">
        <v>1617</v>
      </c>
      <c r="L42" s="101" t="s">
        <v>424</v>
      </c>
      <c r="M42" s="101" t="s">
        <v>359</v>
      </c>
      <c r="N42" s="105">
        <v>159.9</v>
      </c>
      <c r="O42" s="106">
        <v>50.1</v>
      </c>
      <c r="P42" s="105">
        <v>109.8</v>
      </c>
      <c r="Q42" s="120" t="s">
        <v>28</v>
      </c>
      <c r="R42" s="101" t="s">
        <v>168</v>
      </c>
      <c r="S42" s="101" t="s">
        <v>713</v>
      </c>
      <c r="T42" s="122"/>
      <c r="U42" s="122">
        <f t="shared" si="0"/>
        <v>159.9</v>
      </c>
      <c r="V42" s="101">
        <v>4</v>
      </c>
      <c r="W42" s="107" t="s">
        <v>1765</v>
      </c>
      <c r="X42" s="103" t="s">
        <v>714</v>
      </c>
      <c r="Y42" s="102"/>
      <c r="Z42" s="101" t="s">
        <v>60</v>
      </c>
    </row>
    <row r="43" spans="1:26" ht="31.5" x14ac:dyDescent="0.2">
      <c r="A43" s="101">
        <v>37</v>
      </c>
      <c r="B43" s="121" t="s">
        <v>1656</v>
      </c>
      <c r="C43" s="102" t="s">
        <v>35</v>
      </c>
      <c r="D43" s="121" t="s">
        <v>1625</v>
      </c>
      <c r="E43" s="104" t="s">
        <v>715</v>
      </c>
      <c r="F43" s="104" t="s">
        <v>1657</v>
      </c>
      <c r="G43" s="104" t="s">
        <v>716</v>
      </c>
      <c r="H43" s="104" t="s">
        <v>25</v>
      </c>
      <c r="I43" s="104" t="s">
        <v>717</v>
      </c>
      <c r="J43" s="119" t="s">
        <v>1630</v>
      </c>
      <c r="K43" s="123" t="s">
        <v>1617</v>
      </c>
      <c r="L43" s="101" t="s">
        <v>424</v>
      </c>
      <c r="M43" s="101" t="s">
        <v>366</v>
      </c>
      <c r="N43" s="105">
        <v>199.3</v>
      </c>
      <c r="O43" s="106">
        <v>62.4</v>
      </c>
      <c r="P43" s="105">
        <f>N43-O43</f>
        <v>136.9</v>
      </c>
      <c r="Q43" s="120" t="s">
        <v>28</v>
      </c>
      <c r="R43" s="101" t="s">
        <v>168</v>
      </c>
      <c r="S43" s="101" t="s">
        <v>718</v>
      </c>
      <c r="T43" s="122">
        <v>199.3</v>
      </c>
      <c r="U43" s="122">
        <f t="shared" si="0"/>
        <v>0</v>
      </c>
      <c r="V43" s="101"/>
      <c r="W43" s="107"/>
      <c r="X43" s="104"/>
      <c r="Y43" s="102"/>
      <c r="Z43" s="101" t="s">
        <v>720</v>
      </c>
    </row>
    <row r="44" spans="1:26" ht="31.5" x14ac:dyDescent="0.2">
      <c r="A44" s="101">
        <v>38</v>
      </c>
      <c r="B44" s="121" t="s">
        <v>1669</v>
      </c>
      <c r="C44" s="102" t="s">
        <v>35</v>
      </c>
      <c r="D44" s="121" t="s">
        <v>1624</v>
      </c>
      <c r="E44" s="104" t="s">
        <v>791</v>
      </c>
      <c r="F44" s="104" t="s">
        <v>792</v>
      </c>
      <c r="G44" s="104" t="s">
        <v>793</v>
      </c>
      <c r="H44" s="104" t="s">
        <v>25</v>
      </c>
      <c r="I44" s="104" t="s">
        <v>794</v>
      </c>
      <c r="J44" s="119" t="s">
        <v>1630</v>
      </c>
      <c r="K44" s="123" t="s">
        <v>1617</v>
      </c>
      <c r="L44" s="101" t="s">
        <v>40</v>
      </c>
      <c r="M44" s="101" t="s">
        <v>168</v>
      </c>
      <c r="N44" s="105">
        <v>436.2</v>
      </c>
      <c r="O44" s="105">
        <v>45.1</v>
      </c>
      <c r="P44" s="105">
        <v>391.1</v>
      </c>
      <c r="Q44" s="120" t="s">
        <v>28</v>
      </c>
      <c r="R44" s="101" t="s">
        <v>168</v>
      </c>
      <c r="S44" s="101" t="s">
        <v>795</v>
      </c>
      <c r="T44" s="122">
        <v>436.2</v>
      </c>
      <c r="U44" s="122">
        <f t="shared" si="0"/>
        <v>0</v>
      </c>
      <c r="V44" s="101">
        <v>4</v>
      </c>
      <c r="W44" s="107"/>
      <c r="X44" s="104"/>
      <c r="Y44" s="101"/>
      <c r="Z44" s="101" t="s">
        <v>720</v>
      </c>
    </row>
    <row r="45" spans="1:26" ht="31.5" x14ac:dyDescent="0.2">
      <c r="A45" s="101">
        <v>39</v>
      </c>
      <c r="B45" s="121" t="s">
        <v>1658</v>
      </c>
      <c r="C45" s="102" t="s">
        <v>35</v>
      </c>
      <c r="D45" s="121" t="s">
        <v>1624</v>
      </c>
      <c r="E45" s="104" t="s">
        <v>1744</v>
      </c>
      <c r="F45" s="104" t="s">
        <v>1745</v>
      </c>
      <c r="G45" s="104" t="s">
        <v>797</v>
      </c>
      <c r="H45" s="104" t="s">
        <v>25</v>
      </c>
      <c r="I45" s="104" t="s">
        <v>798</v>
      </c>
      <c r="J45" s="119" t="s">
        <v>1630</v>
      </c>
      <c r="K45" s="123" t="s">
        <v>1617</v>
      </c>
      <c r="L45" s="101" t="s">
        <v>40</v>
      </c>
      <c r="M45" s="101" t="s">
        <v>182</v>
      </c>
      <c r="N45" s="105">
        <v>184.7</v>
      </c>
      <c r="O45" s="106">
        <v>19.5</v>
      </c>
      <c r="P45" s="105">
        <v>165.2</v>
      </c>
      <c r="Q45" s="120" t="s">
        <v>28</v>
      </c>
      <c r="R45" s="101" t="s">
        <v>168</v>
      </c>
      <c r="S45" s="101" t="s">
        <v>799</v>
      </c>
      <c r="T45" s="122"/>
      <c r="U45" s="122">
        <f t="shared" si="0"/>
        <v>184.7</v>
      </c>
      <c r="V45" s="101">
        <v>4</v>
      </c>
      <c r="W45" s="107"/>
      <c r="X45" s="103" t="s">
        <v>801</v>
      </c>
      <c r="Y45" s="101" t="s">
        <v>60</v>
      </c>
      <c r="Z45" s="108"/>
    </row>
    <row r="46" spans="1:26" ht="31.5" x14ac:dyDescent="0.2">
      <c r="A46" s="101">
        <v>40</v>
      </c>
      <c r="B46" s="102" t="s">
        <v>1659</v>
      </c>
      <c r="C46" s="102" t="s">
        <v>35</v>
      </c>
      <c r="D46" s="121" t="s">
        <v>1624</v>
      </c>
      <c r="E46" s="104" t="s">
        <v>1660</v>
      </c>
      <c r="F46" s="104" t="s">
        <v>1661</v>
      </c>
      <c r="G46" s="104" t="s">
        <v>1662</v>
      </c>
      <c r="H46" s="104" t="s">
        <v>25</v>
      </c>
      <c r="I46" s="104" t="s">
        <v>1663</v>
      </c>
      <c r="J46" s="119" t="s">
        <v>1630</v>
      </c>
      <c r="K46" s="123" t="s">
        <v>1617</v>
      </c>
      <c r="L46" s="101" t="s">
        <v>40</v>
      </c>
      <c r="M46" s="101" t="s">
        <v>223</v>
      </c>
      <c r="N46" s="105">
        <v>109.4</v>
      </c>
      <c r="O46" s="106">
        <v>18.7</v>
      </c>
      <c r="P46" s="105">
        <v>90.7</v>
      </c>
      <c r="Q46" s="120" t="s">
        <v>28</v>
      </c>
      <c r="R46" s="101" t="s">
        <v>168</v>
      </c>
      <c r="S46" s="101" t="s">
        <v>820</v>
      </c>
      <c r="T46" s="122">
        <v>109.4</v>
      </c>
      <c r="U46" s="122">
        <f t="shared" si="0"/>
        <v>0</v>
      </c>
      <c r="V46" s="101">
        <v>4</v>
      </c>
      <c r="W46" s="107"/>
      <c r="X46" s="103" t="s">
        <v>819</v>
      </c>
      <c r="Y46" s="101" t="s">
        <v>141</v>
      </c>
      <c r="Z46" s="108"/>
    </row>
    <row r="47" spans="1:26" ht="31.5" x14ac:dyDescent="0.2">
      <c r="A47" s="101">
        <v>41</v>
      </c>
      <c r="B47" s="121" t="s">
        <v>1664</v>
      </c>
      <c r="C47" s="102" t="s">
        <v>35</v>
      </c>
      <c r="D47" s="121" t="s">
        <v>1624</v>
      </c>
      <c r="E47" s="104" t="s">
        <v>1665</v>
      </c>
      <c r="F47" s="104" t="s">
        <v>1666</v>
      </c>
      <c r="G47" s="104" t="s">
        <v>1667</v>
      </c>
      <c r="H47" s="104" t="s">
        <v>25</v>
      </c>
      <c r="I47" s="104" t="s">
        <v>1668</v>
      </c>
      <c r="J47" s="119" t="s">
        <v>1630</v>
      </c>
      <c r="K47" s="123" t="s">
        <v>1617</v>
      </c>
      <c r="L47" s="101" t="s">
        <v>40</v>
      </c>
      <c r="M47" s="101" t="s">
        <v>242</v>
      </c>
      <c r="N47" s="105">
        <v>147.6</v>
      </c>
      <c r="O47" s="106">
        <v>18.100000000000001</v>
      </c>
      <c r="P47" s="105">
        <v>129.5</v>
      </c>
      <c r="Q47" s="120" t="s">
        <v>28</v>
      </c>
      <c r="R47" s="101" t="s">
        <v>168</v>
      </c>
      <c r="S47" s="101" t="s">
        <v>835</v>
      </c>
      <c r="T47" s="122">
        <v>147.6</v>
      </c>
      <c r="U47" s="122">
        <f t="shared" si="0"/>
        <v>0</v>
      </c>
      <c r="V47" s="101">
        <v>4</v>
      </c>
      <c r="W47" s="107"/>
      <c r="X47" s="103" t="s">
        <v>836</v>
      </c>
      <c r="Y47" s="101"/>
      <c r="Z47" s="108"/>
    </row>
    <row r="48" spans="1:26" ht="31.5" x14ac:dyDescent="0.2">
      <c r="A48" s="101">
        <v>42</v>
      </c>
      <c r="B48" s="121" t="s">
        <v>1670</v>
      </c>
      <c r="C48" s="102" t="s">
        <v>35</v>
      </c>
      <c r="D48" s="121" t="s">
        <v>1624</v>
      </c>
      <c r="E48" s="104" t="s">
        <v>856</v>
      </c>
      <c r="F48" s="104" t="s">
        <v>194</v>
      </c>
      <c r="G48" s="104" t="s">
        <v>857</v>
      </c>
      <c r="H48" s="104" t="s">
        <v>25</v>
      </c>
      <c r="I48" s="104" t="s">
        <v>858</v>
      </c>
      <c r="J48" s="119" t="s">
        <v>1630</v>
      </c>
      <c r="K48" s="123" t="s">
        <v>1617</v>
      </c>
      <c r="L48" s="101" t="s">
        <v>40</v>
      </c>
      <c r="M48" s="101" t="s">
        <v>296</v>
      </c>
      <c r="N48" s="105">
        <v>365.8</v>
      </c>
      <c r="O48" s="106">
        <v>47.7</v>
      </c>
      <c r="P48" s="105">
        <v>318.10000000000002</v>
      </c>
      <c r="Q48" s="120" t="s">
        <v>28</v>
      </c>
      <c r="R48" s="101" t="s">
        <v>168</v>
      </c>
      <c r="S48" s="101" t="s">
        <v>859</v>
      </c>
      <c r="T48" s="122">
        <v>365.8</v>
      </c>
      <c r="U48" s="122">
        <f t="shared" si="0"/>
        <v>0</v>
      </c>
      <c r="V48" s="101">
        <v>4</v>
      </c>
      <c r="W48" s="107"/>
      <c r="X48" s="104"/>
      <c r="Y48" s="101" t="s">
        <v>141</v>
      </c>
      <c r="Z48" s="108"/>
    </row>
    <row r="49" spans="1:26" ht="31.5" x14ac:dyDescent="0.2">
      <c r="A49" s="101">
        <v>43</v>
      </c>
      <c r="B49" s="121" t="s">
        <v>861</v>
      </c>
      <c r="C49" s="102" t="s">
        <v>35</v>
      </c>
      <c r="D49" s="121" t="s">
        <v>1624</v>
      </c>
      <c r="E49" s="104"/>
      <c r="F49" s="104"/>
      <c r="G49" s="104" t="s">
        <v>862</v>
      </c>
      <c r="H49" s="104" t="s">
        <v>25</v>
      </c>
      <c r="I49" s="104" t="s">
        <v>863</v>
      </c>
      <c r="J49" s="119" t="s">
        <v>1630</v>
      </c>
      <c r="K49" s="123" t="s">
        <v>1617</v>
      </c>
      <c r="L49" s="101" t="s">
        <v>40</v>
      </c>
      <c r="M49" s="101" t="s">
        <v>308</v>
      </c>
      <c r="N49" s="105">
        <v>73</v>
      </c>
      <c r="O49" s="106">
        <v>9.6</v>
      </c>
      <c r="P49" s="105">
        <v>63.4</v>
      </c>
      <c r="Q49" s="120" t="s">
        <v>28</v>
      </c>
      <c r="R49" s="101" t="s">
        <v>168</v>
      </c>
      <c r="S49" s="101" t="s">
        <v>864</v>
      </c>
      <c r="T49" s="122">
        <v>73</v>
      </c>
      <c r="U49" s="122">
        <f t="shared" si="0"/>
        <v>0</v>
      </c>
      <c r="V49" s="101">
        <v>4</v>
      </c>
      <c r="W49" s="107" t="s">
        <v>1766</v>
      </c>
      <c r="X49" s="104"/>
      <c r="Y49" s="101" t="s">
        <v>865</v>
      </c>
      <c r="Z49" s="108"/>
    </row>
    <row r="50" spans="1:26" ht="31.5" x14ac:dyDescent="0.2">
      <c r="A50" s="101">
        <v>44</v>
      </c>
      <c r="B50" s="121" t="s">
        <v>1671</v>
      </c>
      <c r="C50" s="102" t="s">
        <v>35</v>
      </c>
      <c r="D50" s="121" t="s">
        <v>1624</v>
      </c>
      <c r="E50" s="104" t="s">
        <v>1672</v>
      </c>
      <c r="F50" s="104" t="s">
        <v>569</v>
      </c>
      <c r="G50" s="104" t="s">
        <v>1673</v>
      </c>
      <c r="H50" s="104" t="s">
        <v>25</v>
      </c>
      <c r="I50" s="104" t="s">
        <v>1674</v>
      </c>
      <c r="J50" s="119" t="s">
        <v>1630</v>
      </c>
      <c r="K50" s="123" t="s">
        <v>1617</v>
      </c>
      <c r="L50" s="101" t="s">
        <v>40</v>
      </c>
      <c r="M50" s="101" t="s">
        <v>340</v>
      </c>
      <c r="N50" s="105">
        <v>362.4</v>
      </c>
      <c r="O50" s="106">
        <v>49.8</v>
      </c>
      <c r="P50" s="105">
        <v>312.60000000000002</v>
      </c>
      <c r="Q50" s="120" t="s">
        <v>28</v>
      </c>
      <c r="R50" s="101" t="s">
        <v>168</v>
      </c>
      <c r="S50" s="101" t="s">
        <v>878</v>
      </c>
      <c r="T50" s="122">
        <v>362.4</v>
      </c>
      <c r="U50" s="122">
        <f t="shared" si="0"/>
        <v>0</v>
      </c>
      <c r="V50" s="101">
        <v>4</v>
      </c>
      <c r="W50" s="107"/>
      <c r="X50" s="103" t="s">
        <v>879</v>
      </c>
      <c r="Y50" s="101"/>
      <c r="Z50" s="108"/>
    </row>
    <row r="51" spans="1:26" ht="31.5" x14ac:dyDescent="0.2">
      <c r="A51" s="101">
        <v>45</v>
      </c>
      <c r="B51" s="121" t="s">
        <v>1675</v>
      </c>
      <c r="C51" s="102" t="s">
        <v>35</v>
      </c>
      <c r="D51" s="121" t="s">
        <v>1624</v>
      </c>
      <c r="E51" s="104" t="s">
        <v>1676</v>
      </c>
      <c r="F51" s="104" t="s">
        <v>436</v>
      </c>
      <c r="G51" s="104" t="s">
        <v>1677</v>
      </c>
      <c r="H51" s="104" t="s">
        <v>25</v>
      </c>
      <c r="I51" s="104" t="s">
        <v>1678</v>
      </c>
      <c r="J51" s="119" t="s">
        <v>1630</v>
      </c>
      <c r="K51" s="123" t="s">
        <v>1617</v>
      </c>
      <c r="L51" s="101">
        <v>6</v>
      </c>
      <c r="M51" s="101">
        <v>63</v>
      </c>
      <c r="N51" s="105">
        <v>353.8</v>
      </c>
      <c r="O51" s="106">
        <v>54.8</v>
      </c>
      <c r="P51" s="105">
        <v>299</v>
      </c>
      <c r="Q51" s="120" t="s">
        <v>28</v>
      </c>
      <c r="R51" s="101" t="s">
        <v>168</v>
      </c>
      <c r="S51" s="101" t="s">
        <v>1561</v>
      </c>
      <c r="T51" s="122">
        <v>353.8</v>
      </c>
      <c r="U51" s="122">
        <f t="shared" si="0"/>
        <v>0</v>
      </c>
      <c r="V51" s="101">
        <v>4</v>
      </c>
      <c r="W51" s="107"/>
      <c r="X51" s="103"/>
      <c r="Y51" s="101"/>
      <c r="Z51" s="108"/>
    </row>
    <row r="52" spans="1:26" ht="31.5" x14ac:dyDescent="0.2">
      <c r="A52" s="101">
        <v>46</v>
      </c>
      <c r="B52" s="102" t="s">
        <v>1679</v>
      </c>
      <c r="C52" s="102" t="s">
        <v>35</v>
      </c>
      <c r="D52" s="121" t="s">
        <v>1624</v>
      </c>
      <c r="E52" s="104" t="s">
        <v>1680</v>
      </c>
      <c r="F52" s="104" t="s">
        <v>1681</v>
      </c>
      <c r="G52" s="104" t="s">
        <v>1682</v>
      </c>
      <c r="H52" s="104" t="s">
        <v>25</v>
      </c>
      <c r="I52" s="104" t="s">
        <v>1683</v>
      </c>
      <c r="J52" s="119" t="s">
        <v>1630</v>
      </c>
      <c r="K52" s="123" t="s">
        <v>1617</v>
      </c>
      <c r="L52" s="101" t="s">
        <v>40</v>
      </c>
      <c r="M52" s="101" t="s">
        <v>928</v>
      </c>
      <c r="N52" s="105">
        <v>282.2</v>
      </c>
      <c r="O52" s="106">
        <v>45</v>
      </c>
      <c r="P52" s="105">
        <v>237.2</v>
      </c>
      <c r="Q52" s="120" t="s">
        <v>28</v>
      </c>
      <c r="R52" s="101" t="s">
        <v>168</v>
      </c>
      <c r="S52" s="101" t="s">
        <v>929</v>
      </c>
      <c r="T52" s="122">
        <v>282.2</v>
      </c>
      <c r="U52" s="122">
        <f t="shared" si="0"/>
        <v>0</v>
      </c>
      <c r="V52" s="101">
        <v>4</v>
      </c>
      <c r="W52" s="107"/>
      <c r="X52" s="103" t="s">
        <v>931</v>
      </c>
      <c r="Y52" s="101" t="s">
        <v>932</v>
      </c>
      <c r="Z52" s="108"/>
    </row>
    <row r="53" spans="1:26" ht="47.25" x14ac:dyDescent="0.2">
      <c r="A53" s="101">
        <v>47</v>
      </c>
      <c r="B53" s="102" t="s">
        <v>955</v>
      </c>
      <c r="C53" s="121" t="s">
        <v>1684</v>
      </c>
      <c r="D53" s="121" t="s">
        <v>1691</v>
      </c>
      <c r="E53" s="104" t="s">
        <v>957</v>
      </c>
      <c r="F53" s="104" t="s">
        <v>958</v>
      </c>
      <c r="G53" s="104" t="s">
        <v>959</v>
      </c>
      <c r="H53" s="104" t="s">
        <v>25</v>
      </c>
      <c r="I53" s="104" t="s">
        <v>960</v>
      </c>
      <c r="J53" s="119" t="s">
        <v>1630</v>
      </c>
      <c r="K53" s="123" t="s">
        <v>1617</v>
      </c>
      <c r="L53" s="101" t="s">
        <v>40</v>
      </c>
      <c r="M53" s="101" t="s">
        <v>961</v>
      </c>
      <c r="N53" s="105">
        <v>141.9</v>
      </c>
      <c r="O53" s="106">
        <v>11.2</v>
      </c>
      <c r="P53" s="105">
        <v>130.69999999999999</v>
      </c>
      <c r="Q53" s="120" t="s">
        <v>28</v>
      </c>
      <c r="R53" s="101" t="s">
        <v>168</v>
      </c>
      <c r="S53" s="101" t="s">
        <v>962</v>
      </c>
      <c r="T53" s="122">
        <v>141.9</v>
      </c>
      <c r="U53" s="122">
        <f t="shared" si="0"/>
        <v>0</v>
      </c>
      <c r="V53" s="101">
        <v>4</v>
      </c>
      <c r="W53" s="107"/>
      <c r="X53" s="104"/>
      <c r="Y53" s="101"/>
      <c r="Z53" s="108"/>
    </row>
    <row r="54" spans="1:26" ht="63" x14ac:dyDescent="0.2">
      <c r="A54" s="101">
        <v>48</v>
      </c>
      <c r="B54" s="121" t="s">
        <v>1685</v>
      </c>
      <c r="C54" s="102" t="s">
        <v>35</v>
      </c>
      <c r="D54" s="121" t="s">
        <v>1691</v>
      </c>
      <c r="E54" s="104" t="s">
        <v>979</v>
      </c>
      <c r="F54" s="104" t="s">
        <v>980</v>
      </c>
      <c r="G54" s="104" t="s">
        <v>981</v>
      </c>
      <c r="H54" s="104" t="s">
        <v>25</v>
      </c>
      <c r="I54" s="104" t="s">
        <v>982</v>
      </c>
      <c r="J54" s="119" t="s">
        <v>1630</v>
      </c>
      <c r="K54" s="123" t="s">
        <v>1617</v>
      </c>
      <c r="L54" s="101" t="s">
        <v>40</v>
      </c>
      <c r="M54" s="101" t="s">
        <v>983</v>
      </c>
      <c r="N54" s="105">
        <v>73</v>
      </c>
      <c r="O54" s="106">
        <v>5.7</v>
      </c>
      <c r="P54" s="105">
        <v>67.3</v>
      </c>
      <c r="Q54" s="120" t="s">
        <v>28</v>
      </c>
      <c r="R54" s="101" t="s">
        <v>168</v>
      </c>
      <c r="S54" s="101">
        <v>1645</v>
      </c>
      <c r="T54" s="122">
        <v>73</v>
      </c>
      <c r="U54" s="122">
        <f t="shared" si="0"/>
        <v>0</v>
      </c>
      <c r="V54" s="101">
        <v>4</v>
      </c>
      <c r="W54" s="107"/>
      <c r="X54" s="103" t="s">
        <v>985</v>
      </c>
      <c r="Y54" s="101" t="s">
        <v>986</v>
      </c>
      <c r="Z54" s="108"/>
    </row>
    <row r="55" spans="1:26" ht="63" x14ac:dyDescent="0.2">
      <c r="A55" s="101">
        <v>49</v>
      </c>
      <c r="B55" s="121" t="s">
        <v>1686</v>
      </c>
      <c r="C55" s="102" t="s">
        <v>994</v>
      </c>
      <c r="D55" s="121" t="s">
        <v>1691</v>
      </c>
      <c r="E55" s="104"/>
      <c r="F55" s="104"/>
      <c r="G55" s="104"/>
      <c r="H55" s="104"/>
      <c r="I55" s="104"/>
      <c r="J55" s="119"/>
      <c r="K55" s="123" t="s">
        <v>1617</v>
      </c>
      <c r="L55" s="101" t="s">
        <v>40</v>
      </c>
      <c r="M55" s="101" t="s">
        <v>995</v>
      </c>
      <c r="N55" s="105">
        <v>73.099999999999994</v>
      </c>
      <c r="O55" s="106">
        <v>5.7</v>
      </c>
      <c r="P55" s="105">
        <v>67.400000000000006</v>
      </c>
      <c r="Q55" s="120" t="s">
        <v>28</v>
      </c>
      <c r="R55" s="101" t="s">
        <v>168</v>
      </c>
      <c r="S55" s="101" t="s">
        <v>996</v>
      </c>
      <c r="T55" s="122"/>
      <c r="U55" s="122">
        <f t="shared" si="0"/>
        <v>73.099999999999994</v>
      </c>
      <c r="V55" s="101">
        <v>4</v>
      </c>
      <c r="W55" s="107"/>
      <c r="X55" s="103" t="s">
        <v>985</v>
      </c>
      <c r="Y55" s="101" t="s">
        <v>986</v>
      </c>
      <c r="Z55" s="108"/>
    </row>
    <row r="56" spans="1:26" ht="31.5" x14ac:dyDescent="0.2">
      <c r="A56" s="101">
        <v>50</v>
      </c>
      <c r="B56" s="121" t="s">
        <v>1687</v>
      </c>
      <c r="C56" s="102" t="s">
        <v>35</v>
      </c>
      <c r="D56" s="121" t="s">
        <v>1691</v>
      </c>
      <c r="E56" s="104"/>
      <c r="F56" s="104"/>
      <c r="G56" s="104" t="s">
        <v>1011</v>
      </c>
      <c r="H56" s="104" t="s">
        <v>25</v>
      </c>
      <c r="I56" s="104" t="s">
        <v>1012</v>
      </c>
      <c r="J56" s="119" t="s">
        <v>1630</v>
      </c>
      <c r="K56" s="123" t="s">
        <v>1617</v>
      </c>
      <c r="L56" s="101" t="s">
        <v>40</v>
      </c>
      <c r="M56" s="101" t="s">
        <v>1013</v>
      </c>
      <c r="N56" s="105">
        <v>424.1</v>
      </c>
      <c r="O56" s="106">
        <v>32.799999999999997</v>
      </c>
      <c r="P56" s="105">
        <v>391.3</v>
      </c>
      <c r="Q56" s="120" t="s">
        <v>28</v>
      </c>
      <c r="R56" s="101" t="s">
        <v>168</v>
      </c>
      <c r="S56" s="101" t="s">
        <v>1014</v>
      </c>
      <c r="T56" s="122">
        <v>424.1</v>
      </c>
      <c r="U56" s="122">
        <f t="shared" si="0"/>
        <v>0</v>
      </c>
      <c r="V56" s="101">
        <v>4</v>
      </c>
      <c r="W56" s="107"/>
      <c r="X56" s="103" t="s">
        <v>334</v>
      </c>
      <c r="Y56" s="101" t="s">
        <v>865</v>
      </c>
      <c r="Z56" s="108"/>
    </row>
    <row r="57" spans="1:26" ht="47.25" x14ac:dyDescent="0.2">
      <c r="A57" s="101">
        <v>51</v>
      </c>
      <c r="B57" s="102" t="s">
        <v>1050</v>
      </c>
      <c r="C57" s="121" t="s">
        <v>1688</v>
      </c>
      <c r="D57" s="121" t="s">
        <v>1691</v>
      </c>
      <c r="E57" s="104" t="s">
        <v>1051</v>
      </c>
      <c r="F57" s="104" t="s">
        <v>1052</v>
      </c>
      <c r="G57" s="104" t="s">
        <v>1053</v>
      </c>
      <c r="H57" s="104" t="s">
        <v>1054</v>
      </c>
      <c r="I57" s="104" t="s">
        <v>1055</v>
      </c>
      <c r="J57" s="119" t="s">
        <v>1630</v>
      </c>
      <c r="K57" s="123" t="s">
        <v>1617</v>
      </c>
      <c r="L57" s="101" t="s">
        <v>40</v>
      </c>
      <c r="M57" s="101" t="s">
        <v>1056</v>
      </c>
      <c r="N57" s="105">
        <v>141.5</v>
      </c>
      <c r="O57" s="106">
        <v>11.2</v>
      </c>
      <c r="P57" s="105">
        <v>130.30000000000001</v>
      </c>
      <c r="Q57" s="120" t="s">
        <v>28</v>
      </c>
      <c r="R57" s="101" t="s">
        <v>168</v>
      </c>
      <c r="S57" s="101" t="s">
        <v>1057</v>
      </c>
      <c r="T57" s="122">
        <v>141.5</v>
      </c>
      <c r="U57" s="122">
        <f t="shared" si="0"/>
        <v>0</v>
      </c>
      <c r="V57" s="101">
        <v>4</v>
      </c>
      <c r="W57" s="107"/>
      <c r="X57" s="104"/>
      <c r="Y57" s="101"/>
      <c r="Z57" s="108"/>
    </row>
    <row r="58" spans="1:26" ht="31.5" x14ac:dyDescent="0.2">
      <c r="A58" s="101">
        <v>52</v>
      </c>
      <c r="B58" s="121" t="s">
        <v>1689</v>
      </c>
      <c r="C58" s="102" t="s">
        <v>35</v>
      </c>
      <c r="D58" s="121" t="s">
        <v>1692</v>
      </c>
      <c r="E58" s="104" t="s">
        <v>1079</v>
      </c>
      <c r="F58" s="104" t="s">
        <v>63</v>
      </c>
      <c r="G58" s="104" t="s">
        <v>1080</v>
      </c>
      <c r="H58" s="104" t="s">
        <v>25</v>
      </c>
      <c r="I58" s="104" t="s">
        <v>1081</v>
      </c>
      <c r="J58" s="119" t="s">
        <v>1630</v>
      </c>
      <c r="K58" s="123" t="s">
        <v>1617</v>
      </c>
      <c r="L58" s="101" t="s">
        <v>40</v>
      </c>
      <c r="M58" s="101" t="s">
        <v>1082</v>
      </c>
      <c r="N58" s="105">
        <v>81.900000000000006</v>
      </c>
      <c r="O58" s="106">
        <v>13.2</v>
      </c>
      <c r="P58" s="105">
        <v>68.7</v>
      </c>
      <c r="Q58" s="120" t="s">
        <v>28</v>
      </c>
      <c r="R58" s="101" t="s">
        <v>168</v>
      </c>
      <c r="S58" s="101" t="s">
        <v>1083</v>
      </c>
      <c r="T58" s="122">
        <v>81.900000000000006</v>
      </c>
      <c r="U58" s="122">
        <f t="shared" si="0"/>
        <v>0</v>
      </c>
      <c r="V58" s="101">
        <v>4</v>
      </c>
      <c r="W58" s="107"/>
      <c r="X58" s="103" t="s">
        <v>1085</v>
      </c>
      <c r="Y58" s="101" t="s">
        <v>141</v>
      </c>
      <c r="Z58" s="108"/>
    </row>
    <row r="59" spans="1:26" ht="31.5" x14ac:dyDescent="0.2">
      <c r="A59" s="101">
        <v>53</v>
      </c>
      <c r="B59" s="102" t="s">
        <v>1690</v>
      </c>
      <c r="C59" s="102" t="s">
        <v>35</v>
      </c>
      <c r="D59" s="121" t="s">
        <v>1692</v>
      </c>
      <c r="E59" s="104" t="s">
        <v>1693</v>
      </c>
      <c r="F59" s="104" t="s">
        <v>448</v>
      </c>
      <c r="G59" s="104"/>
      <c r="H59" s="104"/>
      <c r="I59" s="104"/>
      <c r="J59" s="119"/>
      <c r="K59" s="123" t="s">
        <v>1617</v>
      </c>
      <c r="L59" s="101" t="s">
        <v>40</v>
      </c>
      <c r="M59" s="101" t="s">
        <v>1093</v>
      </c>
      <c r="N59" s="105">
        <v>163.1</v>
      </c>
      <c r="O59" s="106">
        <v>26.5</v>
      </c>
      <c r="P59" s="105">
        <v>136.6</v>
      </c>
      <c r="Q59" s="120" t="s">
        <v>28</v>
      </c>
      <c r="R59" s="101" t="s">
        <v>168</v>
      </c>
      <c r="S59" s="101" t="s">
        <v>1094</v>
      </c>
      <c r="T59" s="122"/>
      <c r="U59" s="122">
        <f t="shared" si="0"/>
        <v>163.1</v>
      </c>
      <c r="V59" s="101">
        <v>4</v>
      </c>
      <c r="W59" s="107"/>
      <c r="X59" s="103" t="s">
        <v>1095</v>
      </c>
      <c r="Y59" s="101"/>
      <c r="Z59" s="108"/>
    </row>
    <row r="60" spans="1:26" ht="47.25" x14ac:dyDescent="0.2">
      <c r="A60" s="101">
        <v>54</v>
      </c>
      <c r="B60" s="121" t="s">
        <v>1699</v>
      </c>
      <c r="C60" s="121" t="s">
        <v>1694</v>
      </c>
      <c r="D60" s="121" t="s">
        <v>1691</v>
      </c>
      <c r="E60" s="104" t="s">
        <v>1695</v>
      </c>
      <c r="F60" s="104" t="s">
        <v>1696</v>
      </c>
      <c r="G60" s="104" t="s">
        <v>1697</v>
      </c>
      <c r="H60" s="104" t="s">
        <v>25</v>
      </c>
      <c r="I60" s="104" t="s">
        <v>1698</v>
      </c>
      <c r="J60" s="119" t="s">
        <v>1630</v>
      </c>
      <c r="K60" s="123" t="s">
        <v>1617</v>
      </c>
      <c r="L60" s="101" t="s">
        <v>40</v>
      </c>
      <c r="M60" s="101" t="s">
        <v>681</v>
      </c>
      <c r="N60" s="105">
        <v>281.8</v>
      </c>
      <c r="O60" s="106">
        <v>24.8</v>
      </c>
      <c r="P60" s="105">
        <v>257</v>
      </c>
      <c r="Q60" s="120" t="s">
        <v>28</v>
      </c>
      <c r="R60" s="101" t="s">
        <v>168</v>
      </c>
      <c r="S60" s="101" t="s">
        <v>1562</v>
      </c>
      <c r="T60" s="122">
        <v>281.8</v>
      </c>
      <c r="U60" s="122">
        <f t="shared" si="0"/>
        <v>0</v>
      </c>
      <c r="V60" s="101">
        <v>4</v>
      </c>
      <c r="W60" s="107"/>
      <c r="X60" s="104"/>
      <c r="Y60" s="101"/>
      <c r="Z60" s="108"/>
    </row>
    <row r="61" spans="1:26" ht="31.5" x14ac:dyDescent="0.2">
      <c r="A61" s="101">
        <v>55</v>
      </c>
      <c r="B61" s="121" t="s">
        <v>1700</v>
      </c>
      <c r="C61" s="102" t="s">
        <v>35</v>
      </c>
      <c r="D61" s="121" t="s">
        <v>1691</v>
      </c>
      <c r="E61" s="104"/>
      <c r="F61" s="104"/>
      <c r="G61" s="104"/>
      <c r="H61" s="104"/>
      <c r="I61" s="104"/>
      <c r="J61" s="119"/>
      <c r="K61" s="123" t="s">
        <v>1617</v>
      </c>
      <c r="L61" s="101" t="s">
        <v>40</v>
      </c>
      <c r="M61" s="101" t="s">
        <v>1564</v>
      </c>
      <c r="N61" s="105">
        <v>73.7</v>
      </c>
      <c r="O61" s="106">
        <v>6.7</v>
      </c>
      <c r="P61" s="105">
        <v>67</v>
      </c>
      <c r="Q61" s="120" t="s">
        <v>28</v>
      </c>
      <c r="R61" s="101" t="s">
        <v>168</v>
      </c>
      <c r="S61" s="101" t="s">
        <v>1565</v>
      </c>
      <c r="T61" s="122"/>
      <c r="U61" s="122">
        <f t="shared" si="0"/>
        <v>73.7</v>
      </c>
      <c r="V61" s="101">
        <v>4</v>
      </c>
      <c r="W61" s="107"/>
      <c r="X61" s="103"/>
      <c r="Y61" s="101"/>
      <c r="Z61" s="108"/>
    </row>
    <row r="62" spans="1:26" ht="31.5" x14ac:dyDescent="0.2">
      <c r="A62" s="101">
        <v>56</v>
      </c>
      <c r="B62" s="121" t="s">
        <v>1290</v>
      </c>
      <c r="C62" s="102" t="s">
        <v>35</v>
      </c>
      <c r="D62" s="121" t="s">
        <v>1691</v>
      </c>
      <c r="E62" s="104" t="s">
        <v>1291</v>
      </c>
      <c r="F62" s="104" t="s">
        <v>1292</v>
      </c>
      <c r="G62" s="104" t="s">
        <v>1293</v>
      </c>
      <c r="H62" s="104" t="s">
        <v>25</v>
      </c>
      <c r="I62" s="104" t="s">
        <v>1294</v>
      </c>
      <c r="J62" s="119"/>
      <c r="K62" s="123" t="s">
        <v>1617</v>
      </c>
      <c r="L62" s="101" t="s">
        <v>40</v>
      </c>
      <c r="M62" s="101" t="s">
        <v>1295</v>
      </c>
      <c r="N62" s="105">
        <v>423.4</v>
      </c>
      <c r="O62" s="106">
        <v>42.2</v>
      </c>
      <c r="P62" s="105">
        <v>381.2</v>
      </c>
      <c r="Q62" s="120" t="s">
        <v>28</v>
      </c>
      <c r="R62" s="101" t="s">
        <v>168</v>
      </c>
      <c r="S62" s="101" t="s">
        <v>1296</v>
      </c>
      <c r="T62" s="122">
        <v>423.4</v>
      </c>
      <c r="U62" s="122">
        <f t="shared" si="0"/>
        <v>0</v>
      </c>
      <c r="V62" s="101">
        <v>4</v>
      </c>
      <c r="W62" s="107"/>
      <c r="X62" s="104" t="s">
        <v>1298</v>
      </c>
      <c r="Y62" s="101" t="s">
        <v>1299</v>
      </c>
      <c r="Z62" s="108"/>
    </row>
    <row r="63" spans="1:26" ht="31.5" x14ac:dyDescent="0.2">
      <c r="A63" s="101">
        <v>57</v>
      </c>
      <c r="B63" s="102" t="s">
        <v>1702</v>
      </c>
      <c r="C63" s="102" t="s">
        <v>35</v>
      </c>
      <c r="D63" s="121" t="s">
        <v>1692</v>
      </c>
      <c r="E63" s="104" t="s">
        <v>1701</v>
      </c>
      <c r="F63" s="104" t="s">
        <v>448</v>
      </c>
      <c r="G63" s="104"/>
      <c r="H63" s="104"/>
      <c r="I63" s="104"/>
      <c r="J63" s="119"/>
      <c r="K63" s="123"/>
      <c r="L63" s="101" t="s">
        <v>40</v>
      </c>
      <c r="M63" s="101" t="s">
        <v>1309</v>
      </c>
      <c r="N63" s="105">
        <v>77.7</v>
      </c>
      <c r="O63" s="106">
        <v>11.9</v>
      </c>
      <c r="P63" s="105">
        <v>65.8</v>
      </c>
      <c r="Q63" s="120" t="s">
        <v>28</v>
      </c>
      <c r="R63" s="101" t="s">
        <v>168</v>
      </c>
      <c r="S63" s="101" t="s">
        <v>1310</v>
      </c>
      <c r="T63" s="122"/>
      <c r="U63" s="122">
        <f t="shared" si="0"/>
        <v>77.7</v>
      </c>
      <c r="V63" s="101">
        <v>4</v>
      </c>
      <c r="W63" s="107"/>
      <c r="X63" s="104"/>
      <c r="Y63" s="101"/>
      <c r="Z63" s="108"/>
    </row>
    <row r="64" spans="1:26" ht="31.5" x14ac:dyDescent="0.2">
      <c r="A64" s="101">
        <v>58</v>
      </c>
      <c r="B64" s="102" t="s">
        <v>1703</v>
      </c>
      <c r="C64" s="102" t="s">
        <v>35</v>
      </c>
      <c r="D64" s="121" t="s">
        <v>1691</v>
      </c>
      <c r="E64" s="104" t="s">
        <v>1704</v>
      </c>
      <c r="F64" s="104" t="s">
        <v>436</v>
      </c>
      <c r="G64" s="104"/>
      <c r="H64" s="104"/>
      <c r="I64" s="104"/>
      <c r="J64" s="119"/>
      <c r="K64" s="123"/>
      <c r="L64" s="101" t="s">
        <v>40</v>
      </c>
      <c r="M64" s="101" t="s">
        <v>1345</v>
      </c>
      <c r="N64" s="105">
        <v>74.099999999999994</v>
      </c>
      <c r="O64" s="106">
        <v>7.7</v>
      </c>
      <c r="P64" s="105">
        <v>66.400000000000006</v>
      </c>
      <c r="Q64" s="120" t="s">
        <v>28</v>
      </c>
      <c r="R64" s="101" t="s">
        <v>168</v>
      </c>
      <c r="S64" s="101" t="s">
        <v>1346</v>
      </c>
      <c r="T64" s="122"/>
      <c r="U64" s="122">
        <f t="shared" si="0"/>
        <v>74.099999999999994</v>
      </c>
      <c r="V64" s="101">
        <v>4</v>
      </c>
      <c r="W64" s="107" t="s">
        <v>930</v>
      </c>
      <c r="X64" s="104"/>
      <c r="Y64" s="101"/>
      <c r="Z64" s="108"/>
    </row>
    <row r="65" spans="1:26" ht="31.5" x14ac:dyDescent="0.2">
      <c r="A65" s="101">
        <v>59</v>
      </c>
      <c r="B65" s="102" t="s">
        <v>1705</v>
      </c>
      <c r="C65" s="102" t="s">
        <v>35</v>
      </c>
      <c r="D65" s="121" t="s">
        <v>1691</v>
      </c>
      <c r="E65" s="104" t="s">
        <v>1706</v>
      </c>
      <c r="F65" s="104" t="s">
        <v>436</v>
      </c>
      <c r="G65" s="104"/>
      <c r="H65" s="104"/>
      <c r="I65" s="104"/>
      <c r="J65" s="119"/>
      <c r="K65" s="123"/>
      <c r="L65" s="101" t="s">
        <v>40</v>
      </c>
      <c r="M65" s="101" t="s">
        <v>1348</v>
      </c>
      <c r="N65" s="105">
        <v>73.5</v>
      </c>
      <c r="O65" s="106">
        <v>7.6</v>
      </c>
      <c r="P65" s="105">
        <v>65.900000000000006</v>
      </c>
      <c r="Q65" s="120" t="s">
        <v>28</v>
      </c>
      <c r="R65" s="101" t="s">
        <v>29</v>
      </c>
      <c r="S65" s="101" t="s">
        <v>549</v>
      </c>
      <c r="T65" s="122"/>
      <c r="U65" s="122">
        <f t="shared" si="0"/>
        <v>73.5</v>
      </c>
      <c r="V65" s="101">
        <v>4</v>
      </c>
      <c r="W65" s="107" t="s">
        <v>930</v>
      </c>
      <c r="X65" s="104"/>
      <c r="Y65" s="101"/>
      <c r="Z65" s="108"/>
    </row>
    <row r="66" spans="1:26" ht="31.5" x14ac:dyDescent="0.2">
      <c r="A66" s="101">
        <v>60</v>
      </c>
      <c r="B66" s="102" t="s">
        <v>1707</v>
      </c>
      <c r="C66" s="102" t="s">
        <v>35</v>
      </c>
      <c r="D66" s="121" t="s">
        <v>1691</v>
      </c>
      <c r="E66" s="104" t="s">
        <v>1708</v>
      </c>
      <c r="F66" s="104" t="s">
        <v>436</v>
      </c>
      <c r="G66" s="104"/>
      <c r="H66" s="104"/>
      <c r="I66" s="104"/>
      <c r="J66" s="119"/>
      <c r="K66" s="123"/>
      <c r="L66" s="101" t="s">
        <v>40</v>
      </c>
      <c r="M66" s="101" t="s">
        <v>1355</v>
      </c>
      <c r="N66" s="105">
        <v>74</v>
      </c>
      <c r="O66" s="106">
        <v>7.6</v>
      </c>
      <c r="P66" s="105">
        <v>66.400000000000006</v>
      </c>
      <c r="Q66" s="120" t="s">
        <v>28</v>
      </c>
      <c r="R66" s="101" t="s">
        <v>168</v>
      </c>
      <c r="S66" s="101" t="s">
        <v>1356</v>
      </c>
      <c r="T66" s="122"/>
      <c r="U66" s="122">
        <f t="shared" si="0"/>
        <v>74</v>
      </c>
      <c r="V66" s="101">
        <v>4</v>
      </c>
      <c r="W66" s="107" t="s">
        <v>930</v>
      </c>
      <c r="X66" s="103" t="s">
        <v>1358</v>
      </c>
      <c r="Y66" s="101"/>
      <c r="Z66" s="108"/>
    </row>
    <row r="67" spans="1:26" ht="31.5" x14ac:dyDescent="0.2">
      <c r="A67" s="101">
        <v>61</v>
      </c>
      <c r="B67" s="102" t="s">
        <v>1709</v>
      </c>
      <c r="C67" s="102" t="s">
        <v>35</v>
      </c>
      <c r="D67" s="121" t="s">
        <v>1691</v>
      </c>
      <c r="E67" s="104" t="s">
        <v>1710</v>
      </c>
      <c r="F67" s="104" t="s">
        <v>480</v>
      </c>
      <c r="G67" s="104" t="s">
        <v>1711</v>
      </c>
      <c r="H67" s="104"/>
      <c r="I67" s="104"/>
      <c r="J67" s="119"/>
      <c r="K67" s="123"/>
      <c r="L67" s="101" t="s">
        <v>40</v>
      </c>
      <c r="M67" s="101" t="s">
        <v>1365</v>
      </c>
      <c r="N67" s="105">
        <v>73.5</v>
      </c>
      <c r="O67" s="106">
        <v>7.5</v>
      </c>
      <c r="P67" s="105">
        <v>66</v>
      </c>
      <c r="Q67" s="120" t="s">
        <v>28</v>
      </c>
      <c r="R67" s="101" t="s">
        <v>29</v>
      </c>
      <c r="S67" s="101" t="s">
        <v>549</v>
      </c>
      <c r="T67" s="122"/>
      <c r="U67" s="122">
        <f t="shared" si="0"/>
        <v>73.5</v>
      </c>
      <c r="V67" s="101">
        <v>4</v>
      </c>
      <c r="W67" s="107"/>
      <c r="X67" s="104"/>
      <c r="Y67" s="101"/>
      <c r="Z67" s="108"/>
    </row>
    <row r="68" spans="1:26" ht="31.5" x14ac:dyDescent="0.2">
      <c r="A68" s="101">
        <v>62</v>
      </c>
      <c r="B68" s="102" t="s">
        <v>1712</v>
      </c>
      <c r="C68" s="102" t="s">
        <v>35</v>
      </c>
      <c r="D68" s="121" t="s">
        <v>1692</v>
      </c>
      <c r="E68" s="104" t="s">
        <v>1713</v>
      </c>
      <c r="F68" s="104" t="s">
        <v>569</v>
      </c>
      <c r="G68" s="104" t="s">
        <v>1715</v>
      </c>
      <c r="H68" s="104" t="s">
        <v>1716</v>
      </c>
      <c r="I68" s="104" t="s">
        <v>1717</v>
      </c>
      <c r="J68" s="119" t="s">
        <v>1630</v>
      </c>
      <c r="K68" s="123" t="s">
        <v>1714</v>
      </c>
      <c r="L68" s="101" t="s">
        <v>40</v>
      </c>
      <c r="M68" s="101" t="s">
        <v>1372</v>
      </c>
      <c r="N68" s="105">
        <v>231.2</v>
      </c>
      <c r="O68" s="106">
        <v>35.1</v>
      </c>
      <c r="P68" s="105">
        <v>196.1</v>
      </c>
      <c r="Q68" s="120" t="s">
        <v>28</v>
      </c>
      <c r="R68" s="101" t="s">
        <v>168</v>
      </c>
      <c r="S68" s="101" t="s">
        <v>1373</v>
      </c>
      <c r="T68" s="122">
        <v>231.2</v>
      </c>
      <c r="U68" s="122">
        <f t="shared" si="0"/>
        <v>0</v>
      </c>
      <c r="V68" s="101">
        <v>4</v>
      </c>
      <c r="W68" s="107"/>
      <c r="X68" s="104"/>
      <c r="Y68" s="101" t="s">
        <v>141</v>
      </c>
      <c r="Z68" s="108"/>
    </row>
    <row r="69" spans="1:26" ht="31.5" x14ac:dyDescent="0.2">
      <c r="A69" s="101">
        <v>63</v>
      </c>
      <c r="B69" s="102" t="s">
        <v>1718</v>
      </c>
      <c r="C69" s="102" t="s">
        <v>35</v>
      </c>
      <c r="D69" s="121" t="s">
        <v>1691</v>
      </c>
      <c r="E69" s="104" t="s">
        <v>1719</v>
      </c>
      <c r="F69" s="104" t="s">
        <v>1720</v>
      </c>
      <c r="G69" s="104"/>
      <c r="H69" s="104"/>
      <c r="I69" s="104"/>
      <c r="J69" s="119"/>
      <c r="K69" s="123"/>
      <c r="L69" s="101" t="s">
        <v>40</v>
      </c>
      <c r="M69" s="101" t="s">
        <v>1399</v>
      </c>
      <c r="N69" s="105">
        <v>355.4</v>
      </c>
      <c r="O69" s="106">
        <v>40.799999999999997</v>
      </c>
      <c r="P69" s="105">
        <v>314.60000000000002</v>
      </c>
      <c r="Q69" s="120" t="s">
        <v>28</v>
      </c>
      <c r="R69" s="101" t="s">
        <v>168</v>
      </c>
      <c r="S69" s="101" t="s">
        <v>1400</v>
      </c>
      <c r="T69" s="122"/>
      <c r="U69" s="122">
        <f t="shared" ref="U69:U77" si="1">N69-T69</f>
        <v>355.4</v>
      </c>
      <c r="V69" s="101">
        <v>4</v>
      </c>
      <c r="W69" s="107" t="s">
        <v>930</v>
      </c>
      <c r="X69" s="125" t="s">
        <v>1401</v>
      </c>
      <c r="Y69" s="101"/>
      <c r="Z69" s="108"/>
    </row>
    <row r="70" spans="1:26" ht="47.25" x14ac:dyDescent="0.2">
      <c r="A70" s="101">
        <v>64</v>
      </c>
      <c r="B70" s="102" t="s">
        <v>1402</v>
      </c>
      <c r="C70" s="121" t="s">
        <v>1403</v>
      </c>
      <c r="D70" s="121" t="s">
        <v>1691</v>
      </c>
      <c r="E70" s="104" t="s">
        <v>1404</v>
      </c>
      <c r="F70" s="104" t="s">
        <v>1405</v>
      </c>
      <c r="G70" s="104" t="s">
        <v>1406</v>
      </c>
      <c r="H70" s="104" t="s">
        <v>25</v>
      </c>
      <c r="I70" s="104" t="s">
        <v>1407</v>
      </c>
      <c r="J70" s="119" t="s">
        <v>1630</v>
      </c>
      <c r="K70" s="123"/>
      <c r="L70" s="101" t="s">
        <v>40</v>
      </c>
      <c r="M70" s="101" t="s">
        <v>1408</v>
      </c>
      <c r="N70" s="105">
        <v>214.6</v>
      </c>
      <c r="O70" s="106">
        <v>24.8</v>
      </c>
      <c r="P70" s="105">
        <v>189.8</v>
      </c>
      <c r="Q70" s="120" t="s">
        <v>28</v>
      </c>
      <c r="R70" s="101" t="s">
        <v>168</v>
      </c>
      <c r="S70" s="101" t="s">
        <v>1409</v>
      </c>
      <c r="T70" s="122">
        <v>214.6</v>
      </c>
      <c r="U70" s="122">
        <f t="shared" si="1"/>
        <v>0</v>
      </c>
      <c r="V70" s="101">
        <v>4</v>
      </c>
      <c r="W70" s="107"/>
      <c r="X70" s="104"/>
      <c r="Y70" s="101"/>
      <c r="Z70" s="108"/>
    </row>
    <row r="71" spans="1:26" ht="31.5" x14ac:dyDescent="0.2">
      <c r="A71" s="101">
        <v>65</v>
      </c>
      <c r="B71" s="102" t="s">
        <v>1721</v>
      </c>
      <c r="C71" s="102" t="s">
        <v>35</v>
      </c>
      <c r="D71" s="121" t="s">
        <v>1692</v>
      </c>
      <c r="E71" s="104" t="s">
        <v>1722</v>
      </c>
      <c r="F71" s="104" t="s">
        <v>1723</v>
      </c>
      <c r="G71" s="104" t="s">
        <v>1724</v>
      </c>
      <c r="H71" s="104" t="s">
        <v>25</v>
      </c>
      <c r="I71" s="104" t="s">
        <v>1725</v>
      </c>
      <c r="J71" s="119" t="s">
        <v>1630</v>
      </c>
      <c r="K71" s="123"/>
      <c r="L71" s="101" t="s">
        <v>40</v>
      </c>
      <c r="M71" s="101" t="s">
        <v>1424</v>
      </c>
      <c r="N71" s="105">
        <v>228.9</v>
      </c>
      <c r="O71" s="106">
        <v>31.8</v>
      </c>
      <c r="P71" s="105">
        <v>197.1</v>
      </c>
      <c r="Q71" s="120" t="s">
        <v>28</v>
      </c>
      <c r="R71" s="101" t="s">
        <v>168</v>
      </c>
      <c r="S71" s="101" t="s">
        <v>1425</v>
      </c>
      <c r="T71" s="122">
        <v>228.9</v>
      </c>
      <c r="U71" s="122">
        <f t="shared" si="1"/>
        <v>0</v>
      </c>
      <c r="V71" s="101">
        <v>4</v>
      </c>
      <c r="W71" s="107"/>
      <c r="X71" s="104" t="s">
        <v>1427</v>
      </c>
      <c r="Y71" s="101" t="s">
        <v>141</v>
      </c>
      <c r="Z71" s="108"/>
    </row>
    <row r="72" spans="1:26" ht="31.5" x14ac:dyDescent="0.2">
      <c r="A72" s="101">
        <v>66</v>
      </c>
      <c r="B72" s="121" t="s">
        <v>1729</v>
      </c>
      <c r="C72" s="102" t="s">
        <v>35</v>
      </c>
      <c r="D72" s="121" t="s">
        <v>1691</v>
      </c>
      <c r="E72" s="104" t="s">
        <v>1726</v>
      </c>
      <c r="F72" s="104" t="s">
        <v>436</v>
      </c>
      <c r="G72" s="104" t="s">
        <v>1727</v>
      </c>
      <c r="H72" s="104" t="s">
        <v>25</v>
      </c>
      <c r="I72" s="104" t="s">
        <v>1728</v>
      </c>
      <c r="J72" s="119" t="s">
        <v>1630</v>
      </c>
      <c r="K72" s="123"/>
      <c r="L72" s="101" t="s">
        <v>40</v>
      </c>
      <c r="M72" s="101" t="s">
        <v>713</v>
      </c>
      <c r="N72" s="105">
        <v>213.2</v>
      </c>
      <c r="O72" s="106">
        <v>30.4</v>
      </c>
      <c r="P72" s="105">
        <v>182.8</v>
      </c>
      <c r="Q72" s="120" t="s">
        <v>28</v>
      </c>
      <c r="R72" s="101" t="s">
        <v>168</v>
      </c>
      <c r="S72" s="101" t="s">
        <v>1566</v>
      </c>
      <c r="T72" s="122"/>
      <c r="U72" s="122">
        <f t="shared" si="1"/>
        <v>213.2</v>
      </c>
      <c r="V72" s="101">
        <v>4</v>
      </c>
      <c r="W72" s="107"/>
      <c r="X72" s="104"/>
      <c r="Y72" s="101"/>
      <c r="Z72" s="108"/>
    </row>
    <row r="73" spans="1:26" ht="31.5" x14ac:dyDescent="0.2">
      <c r="A73" s="101">
        <v>67</v>
      </c>
      <c r="B73" s="121" t="s">
        <v>1730</v>
      </c>
      <c r="C73" s="102" t="s">
        <v>35</v>
      </c>
      <c r="D73" s="121" t="s">
        <v>1691</v>
      </c>
      <c r="E73" s="104" t="s">
        <v>1731</v>
      </c>
      <c r="F73" s="104" t="s">
        <v>436</v>
      </c>
      <c r="G73" s="104" t="s">
        <v>1732</v>
      </c>
      <c r="H73" s="104" t="s">
        <v>25</v>
      </c>
      <c r="I73" s="104" t="s">
        <v>1733</v>
      </c>
      <c r="J73" s="119" t="s">
        <v>1630</v>
      </c>
      <c r="K73" s="123"/>
      <c r="L73" s="101" t="s">
        <v>40</v>
      </c>
      <c r="M73" s="101" t="s">
        <v>1482</v>
      </c>
      <c r="N73" s="105">
        <v>492.7</v>
      </c>
      <c r="O73" s="106">
        <v>58.1</v>
      </c>
      <c r="P73" s="105">
        <v>434.6</v>
      </c>
      <c r="Q73" s="120" t="s">
        <v>28</v>
      </c>
      <c r="R73" s="101" t="s">
        <v>168</v>
      </c>
      <c r="S73" s="101" t="s">
        <v>1483</v>
      </c>
      <c r="T73" s="122"/>
      <c r="U73" s="122">
        <f t="shared" si="1"/>
        <v>492.7</v>
      </c>
      <c r="V73" s="101">
        <v>4</v>
      </c>
      <c r="W73" s="107"/>
      <c r="X73" s="104" t="s">
        <v>1485</v>
      </c>
      <c r="Y73" s="101" t="s">
        <v>33</v>
      </c>
      <c r="Z73" s="108"/>
    </row>
    <row r="74" spans="1:26" ht="31.5" x14ac:dyDescent="0.2">
      <c r="A74" s="101">
        <v>68</v>
      </c>
      <c r="B74" s="121" t="s">
        <v>1734</v>
      </c>
      <c r="C74" s="102" t="s">
        <v>35</v>
      </c>
      <c r="D74" s="121" t="s">
        <v>1692</v>
      </c>
      <c r="E74" s="104" t="s">
        <v>1735</v>
      </c>
      <c r="F74" s="104" t="s">
        <v>1736</v>
      </c>
      <c r="G74" s="104" t="s">
        <v>1737</v>
      </c>
      <c r="H74" s="104" t="s">
        <v>1738</v>
      </c>
      <c r="I74" s="104" t="s">
        <v>1739</v>
      </c>
      <c r="J74" s="119" t="s">
        <v>1630</v>
      </c>
      <c r="K74" s="123"/>
      <c r="L74" s="101" t="s">
        <v>40</v>
      </c>
      <c r="M74" s="101" t="s">
        <v>1567</v>
      </c>
      <c r="N74" s="105">
        <v>228.2</v>
      </c>
      <c r="O74" s="106">
        <v>31.5</v>
      </c>
      <c r="P74" s="105">
        <v>196.7</v>
      </c>
      <c r="Q74" s="120" t="s">
        <v>28</v>
      </c>
      <c r="R74" s="101" t="s">
        <v>168</v>
      </c>
      <c r="S74" s="101" t="s">
        <v>1568</v>
      </c>
      <c r="T74" s="122"/>
      <c r="U74" s="122">
        <f t="shared" si="1"/>
        <v>228.2</v>
      </c>
      <c r="V74" s="101">
        <v>4</v>
      </c>
      <c r="W74" s="107"/>
      <c r="X74" s="104"/>
      <c r="Y74" s="101"/>
      <c r="Z74" s="108"/>
    </row>
    <row r="75" spans="1:26" ht="31.5" x14ac:dyDescent="0.2">
      <c r="A75" s="101">
        <v>69</v>
      </c>
      <c r="B75" s="102" t="s">
        <v>1740</v>
      </c>
      <c r="C75" s="102" t="s">
        <v>35</v>
      </c>
      <c r="D75" s="121" t="s">
        <v>1691</v>
      </c>
      <c r="E75" s="104" t="s">
        <v>1741</v>
      </c>
      <c r="F75" s="104" t="s">
        <v>448</v>
      </c>
      <c r="G75" s="104" t="s">
        <v>1742</v>
      </c>
      <c r="H75" s="104" t="s">
        <v>1738</v>
      </c>
      <c r="I75" s="104" t="s">
        <v>1743</v>
      </c>
      <c r="J75" s="119" t="s">
        <v>1630</v>
      </c>
      <c r="K75" s="123"/>
      <c r="L75" s="101" t="s">
        <v>40</v>
      </c>
      <c r="M75" s="101" t="s">
        <v>1497</v>
      </c>
      <c r="N75" s="105">
        <v>198.2</v>
      </c>
      <c r="O75" s="106">
        <v>29.5</v>
      </c>
      <c r="P75" s="105">
        <v>168.7</v>
      </c>
      <c r="Q75" s="120" t="s">
        <v>28</v>
      </c>
      <c r="R75" s="101" t="s">
        <v>168</v>
      </c>
      <c r="S75" s="101" t="s">
        <v>1498</v>
      </c>
      <c r="T75" s="122"/>
      <c r="U75" s="122">
        <f t="shared" si="1"/>
        <v>198.2</v>
      </c>
      <c r="V75" s="101">
        <v>4</v>
      </c>
      <c r="W75" s="107"/>
      <c r="X75" s="104"/>
      <c r="Y75" s="101"/>
      <c r="Z75" s="108"/>
    </row>
    <row r="76" spans="1:26" ht="31.5" x14ac:dyDescent="0.2">
      <c r="A76" s="101">
        <v>70</v>
      </c>
      <c r="B76" s="102" t="s">
        <v>1506</v>
      </c>
      <c r="C76" s="102" t="s">
        <v>35</v>
      </c>
      <c r="D76" s="121" t="s">
        <v>1691</v>
      </c>
      <c r="E76" s="104" t="s">
        <v>1507</v>
      </c>
      <c r="F76" s="104" t="s">
        <v>1508</v>
      </c>
      <c r="G76" s="104" t="s">
        <v>1509</v>
      </c>
      <c r="H76" s="104" t="s">
        <v>25</v>
      </c>
      <c r="I76" s="104" t="s">
        <v>1510</v>
      </c>
      <c r="J76" s="119" t="s">
        <v>1630</v>
      </c>
      <c r="K76" s="123"/>
      <c r="L76" s="101" t="s">
        <v>40</v>
      </c>
      <c r="M76" s="101" t="s">
        <v>1511</v>
      </c>
      <c r="N76" s="105">
        <v>265.89999999999998</v>
      </c>
      <c r="O76" s="106">
        <v>52.6</v>
      </c>
      <c r="P76" s="105">
        <v>213.3</v>
      </c>
      <c r="Q76" s="120" t="s">
        <v>28</v>
      </c>
      <c r="R76" s="101" t="s">
        <v>168</v>
      </c>
      <c r="S76" s="101" t="s">
        <v>1512</v>
      </c>
      <c r="T76" s="122"/>
      <c r="U76" s="122">
        <f t="shared" si="1"/>
        <v>265.89999999999998</v>
      </c>
      <c r="V76" s="101">
        <v>4</v>
      </c>
      <c r="W76" s="107"/>
      <c r="X76" s="104" t="s">
        <v>1513</v>
      </c>
      <c r="Y76" s="101"/>
      <c r="Z76" s="108"/>
    </row>
    <row r="77" spans="1:26" ht="47.25" x14ac:dyDescent="0.2">
      <c r="A77" s="101">
        <v>71</v>
      </c>
      <c r="B77" s="121" t="s">
        <v>1747</v>
      </c>
      <c r="C77" s="102" t="s">
        <v>35</v>
      </c>
      <c r="D77" s="121" t="s">
        <v>942</v>
      </c>
      <c r="E77" s="104" t="s">
        <v>1526</v>
      </c>
      <c r="F77" s="104" t="s">
        <v>1748</v>
      </c>
      <c r="G77" s="104" t="s">
        <v>1527</v>
      </c>
      <c r="H77" s="104" t="s">
        <v>25</v>
      </c>
      <c r="I77" s="104" t="s">
        <v>1528</v>
      </c>
      <c r="J77" s="119" t="s">
        <v>1630</v>
      </c>
      <c r="K77" s="123"/>
      <c r="L77" s="101" t="s">
        <v>48</v>
      </c>
      <c r="M77" s="101" t="s">
        <v>626</v>
      </c>
      <c r="N77" s="105">
        <v>356.9</v>
      </c>
      <c r="O77" s="126">
        <v>42.7</v>
      </c>
      <c r="P77" s="105">
        <v>314.2</v>
      </c>
      <c r="Q77" s="120" t="s">
        <v>28</v>
      </c>
      <c r="R77" s="101" t="s">
        <v>168</v>
      </c>
      <c r="S77" s="101" t="s">
        <v>1529</v>
      </c>
      <c r="T77" s="122"/>
      <c r="U77" s="122">
        <f t="shared" si="1"/>
        <v>356.9</v>
      </c>
      <c r="V77" s="127">
        <v>4</v>
      </c>
      <c r="W77" s="107"/>
      <c r="X77" s="104"/>
      <c r="Y77" s="108"/>
      <c r="Z77" s="108"/>
    </row>
    <row r="78" spans="1:26" ht="15.75" x14ac:dyDescent="0.2">
      <c r="A78" s="614" t="s">
        <v>1543</v>
      </c>
      <c r="B78" s="614"/>
      <c r="C78" s="102"/>
      <c r="D78" s="128"/>
      <c r="E78" s="129"/>
      <c r="F78" s="129"/>
      <c r="G78" s="129"/>
      <c r="H78" s="129"/>
      <c r="I78" s="129"/>
      <c r="J78" s="128"/>
      <c r="K78" s="123"/>
      <c r="L78" s="101"/>
      <c r="M78" s="101"/>
      <c r="N78" s="130">
        <f>SUM(N77:N77)</f>
        <v>356.9</v>
      </c>
      <c r="O78" s="130">
        <f>SUM(O77:O77)</f>
        <v>42.7</v>
      </c>
      <c r="P78" s="130">
        <f>SUM(P77:P77)</f>
        <v>314.2</v>
      </c>
      <c r="Q78" s="131"/>
      <c r="R78" s="130"/>
      <c r="S78" s="101"/>
      <c r="T78" s="101"/>
      <c r="U78" s="101"/>
      <c r="V78" s="101"/>
      <c r="W78" s="123"/>
      <c r="X78" s="108"/>
      <c r="Y78" s="108"/>
      <c r="Z78" s="108"/>
    </row>
    <row r="79" spans="1:26" x14ac:dyDescent="0.2">
      <c r="W79" s="109"/>
    </row>
    <row r="80" spans="1:26" x14ac:dyDescent="0.2">
      <c r="W80" s="109"/>
    </row>
    <row r="81" spans="2:23" x14ac:dyDescent="0.2">
      <c r="C81" s="109" t="s">
        <v>1544</v>
      </c>
      <c r="W81" s="109"/>
    </row>
    <row r="82" spans="2:23" x14ac:dyDescent="0.2">
      <c r="B82" s="109" t="s">
        <v>1758</v>
      </c>
      <c r="C82" s="109" t="s">
        <v>1759</v>
      </c>
      <c r="W82" s="109"/>
    </row>
    <row r="83" spans="2:23" x14ac:dyDescent="0.2">
      <c r="W83" s="109"/>
    </row>
    <row r="84" spans="2:23" x14ac:dyDescent="0.2">
      <c r="W84" s="109"/>
    </row>
    <row r="85" spans="2:23" x14ac:dyDescent="0.2">
      <c r="W85" s="109"/>
    </row>
    <row r="86" spans="2:23" x14ac:dyDescent="0.2">
      <c r="W86" s="109"/>
    </row>
    <row r="87" spans="2:23" x14ac:dyDescent="0.2">
      <c r="W87" s="109"/>
    </row>
    <row r="88" spans="2:23" x14ac:dyDescent="0.2">
      <c r="W88" s="109"/>
    </row>
    <row r="89" spans="2:23" x14ac:dyDescent="0.2">
      <c r="W89" s="109"/>
    </row>
    <row r="90" spans="2:23" x14ac:dyDescent="0.2">
      <c r="W90" s="109"/>
    </row>
    <row r="91" spans="2:23" x14ac:dyDescent="0.2">
      <c r="W91" s="109"/>
    </row>
    <row r="92" spans="2:23" x14ac:dyDescent="0.2">
      <c r="W92" s="109"/>
    </row>
    <row r="93" spans="2:23" x14ac:dyDescent="0.2">
      <c r="W93" s="109"/>
    </row>
    <row r="94" spans="2:23" x14ac:dyDescent="0.2">
      <c r="W94" s="109"/>
    </row>
    <row r="95" spans="2:23" x14ac:dyDescent="0.2">
      <c r="W95" s="109"/>
    </row>
    <row r="96" spans="2:23" x14ac:dyDescent="0.2">
      <c r="W96" s="109"/>
    </row>
    <row r="97" spans="23:23" x14ac:dyDescent="0.2">
      <c r="W97" s="109"/>
    </row>
    <row r="98" spans="23:23" x14ac:dyDescent="0.2">
      <c r="W98" s="109"/>
    </row>
    <row r="99" spans="23:23" x14ac:dyDescent="0.2">
      <c r="W99" s="109"/>
    </row>
    <row r="100" spans="23:23" x14ac:dyDescent="0.2">
      <c r="W100" s="109"/>
    </row>
    <row r="101" spans="23:23" x14ac:dyDescent="0.2">
      <c r="W101" s="109"/>
    </row>
    <row r="102" spans="23:23" x14ac:dyDescent="0.2">
      <c r="W102" s="109"/>
    </row>
    <row r="103" spans="23:23" x14ac:dyDescent="0.2">
      <c r="W103" s="109"/>
    </row>
    <row r="104" spans="23:23" x14ac:dyDescent="0.2">
      <c r="W104" s="109"/>
    </row>
    <row r="105" spans="23:23" x14ac:dyDescent="0.2">
      <c r="W105" s="109"/>
    </row>
    <row r="106" spans="23:23" x14ac:dyDescent="0.2">
      <c r="W106" s="109"/>
    </row>
    <row r="107" spans="23:23" x14ac:dyDescent="0.2">
      <c r="W107" s="109"/>
    </row>
    <row r="108" spans="23:23" x14ac:dyDescent="0.2">
      <c r="W108" s="109"/>
    </row>
    <row r="109" spans="23:23" x14ac:dyDescent="0.2">
      <c r="W109" s="109"/>
    </row>
    <row r="110" spans="23:23" x14ac:dyDescent="0.2">
      <c r="W110" s="109"/>
    </row>
    <row r="111" spans="23:23" x14ac:dyDescent="0.2">
      <c r="W111" s="109"/>
    </row>
    <row r="112" spans="23:23" x14ac:dyDescent="0.2">
      <c r="W112" s="109"/>
    </row>
    <row r="113" spans="23:23" x14ac:dyDescent="0.2">
      <c r="W113" s="109"/>
    </row>
    <row r="114" spans="23:23" x14ac:dyDescent="0.2">
      <c r="W114" s="109"/>
    </row>
    <row r="115" spans="23:23" x14ac:dyDescent="0.2">
      <c r="W115" s="109"/>
    </row>
    <row r="116" spans="23:23" x14ac:dyDescent="0.2">
      <c r="W116" s="109"/>
    </row>
    <row r="117" spans="23:23" x14ac:dyDescent="0.2">
      <c r="W117" s="109"/>
    </row>
    <row r="118" spans="23:23" x14ac:dyDescent="0.2">
      <c r="W118" s="109"/>
    </row>
    <row r="119" spans="23:23" x14ac:dyDescent="0.2">
      <c r="W119" s="109"/>
    </row>
    <row r="120" spans="23:23" x14ac:dyDescent="0.2">
      <c r="W120" s="109"/>
    </row>
    <row r="121" spans="23:23" x14ac:dyDescent="0.2">
      <c r="W121" s="109"/>
    </row>
    <row r="122" spans="23:23" x14ac:dyDescent="0.2">
      <c r="W122" s="109"/>
    </row>
    <row r="123" spans="23:23" x14ac:dyDescent="0.2">
      <c r="W123" s="109"/>
    </row>
    <row r="124" spans="23:23" x14ac:dyDescent="0.2">
      <c r="W124" s="109"/>
    </row>
    <row r="125" spans="23:23" x14ac:dyDescent="0.2">
      <c r="W125" s="109"/>
    </row>
    <row r="126" spans="23:23" x14ac:dyDescent="0.2">
      <c r="W126" s="109"/>
    </row>
    <row r="127" spans="23:23" x14ac:dyDescent="0.2">
      <c r="W127" s="109"/>
    </row>
    <row r="128" spans="23:23" x14ac:dyDescent="0.2">
      <c r="W128" s="109"/>
    </row>
    <row r="129" spans="23:23" x14ac:dyDescent="0.2">
      <c r="W129" s="109"/>
    </row>
    <row r="130" spans="23:23" x14ac:dyDescent="0.2">
      <c r="W130" s="109"/>
    </row>
    <row r="131" spans="23:23" x14ac:dyDescent="0.2">
      <c r="W131" s="109"/>
    </row>
    <row r="132" spans="23:23" x14ac:dyDescent="0.2">
      <c r="W132" s="109"/>
    </row>
    <row r="133" spans="23:23" x14ac:dyDescent="0.2">
      <c r="W133" s="109"/>
    </row>
    <row r="134" spans="23:23" x14ac:dyDescent="0.2">
      <c r="W134" s="109"/>
    </row>
    <row r="135" spans="23:23" x14ac:dyDescent="0.2">
      <c r="W135" s="109"/>
    </row>
    <row r="136" spans="23:23" x14ac:dyDescent="0.2">
      <c r="W136" s="109"/>
    </row>
    <row r="137" spans="23:23" x14ac:dyDescent="0.2">
      <c r="W137" s="109"/>
    </row>
    <row r="138" spans="23:23" x14ac:dyDescent="0.2">
      <c r="W138" s="109"/>
    </row>
    <row r="139" spans="23:23" x14ac:dyDescent="0.2">
      <c r="W139" s="109"/>
    </row>
    <row r="140" spans="23:23" x14ac:dyDescent="0.2">
      <c r="W140" s="109"/>
    </row>
    <row r="141" spans="23:23" x14ac:dyDescent="0.2">
      <c r="W141" s="109"/>
    </row>
    <row r="142" spans="23:23" x14ac:dyDescent="0.2">
      <c r="W142" s="109"/>
    </row>
    <row r="143" spans="23:23" x14ac:dyDescent="0.2">
      <c r="W143" s="109"/>
    </row>
    <row r="144" spans="23:23" x14ac:dyDescent="0.2">
      <c r="W144" s="109"/>
    </row>
    <row r="145" spans="23:23" x14ac:dyDescent="0.2">
      <c r="W145" s="109"/>
    </row>
    <row r="146" spans="23:23" x14ac:dyDescent="0.2">
      <c r="W146" s="109"/>
    </row>
    <row r="147" spans="23:23" x14ac:dyDescent="0.2">
      <c r="W147" s="109"/>
    </row>
    <row r="148" spans="23:23" x14ac:dyDescent="0.2">
      <c r="W148" s="109"/>
    </row>
    <row r="149" spans="23:23" x14ac:dyDescent="0.2">
      <c r="W149" s="109"/>
    </row>
    <row r="150" spans="23:23" x14ac:dyDescent="0.2">
      <c r="W150" s="109"/>
    </row>
    <row r="151" spans="23:23" x14ac:dyDescent="0.2">
      <c r="W151" s="109"/>
    </row>
    <row r="152" spans="23:23" x14ac:dyDescent="0.2">
      <c r="W152" s="109"/>
    </row>
    <row r="153" spans="23:23" x14ac:dyDescent="0.2">
      <c r="W153" s="109"/>
    </row>
    <row r="154" spans="23:23" x14ac:dyDescent="0.2">
      <c r="W154" s="109"/>
    </row>
    <row r="155" spans="23:23" x14ac:dyDescent="0.2">
      <c r="W155" s="109"/>
    </row>
    <row r="156" spans="23:23" x14ac:dyDescent="0.2">
      <c r="W156" s="109"/>
    </row>
    <row r="157" spans="23:23" x14ac:dyDescent="0.2">
      <c r="W157" s="109"/>
    </row>
    <row r="158" spans="23:23" x14ac:dyDescent="0.2">
      <c r="W158" s="109"/>
    </row>
    <row r="159" spans="23:23" x14ac:dyDescent="0.2">
      <c r="W159" s="109"/>
    </row>
    <row r="160" spans="23:23" x14ac:dyDescent="0.2">
      <c r="W160" s="109"/>
    </row>
    <row r="161" spans="23:23" x14ac:dyDescent="0.2">
      <c r="W161" s="109"/>
    </row>
    <row r="162" spans="23:23" x14ac:dyDescent="0.2">
      <c r="W162" s="109"/>
    </row>
    <row r="163" spans="23:23" x14ac:dyDescent="0.2">
      <c r="W163" s="109"/>
    </row>
    <row r="164" spans="23:23" x14ac:dyDescent="0.2">
      <c r="W164" s="109"/>
    </row>
    <row r="165" spans="23:23" x14ac:dyDescent="0.2">
      <c r="W165" s="109"/>
    </row>
    <row r="166" spans="23:23" x14ac:dyDescent="0.2">
      <c r="W166" s="109"/>
    </row>
    <row r="167" spans="23:23" x14ac:dyDescent="0.2">
      <c r="W167" s="109"/>
    </row>
    <row r="168" spans="23:23" x14ac:dyDescent="0.2">
      <c r="W168" s="109"/>
    </row>
    <row r="169" spans="23:23" x14ac:dyDescent="0.2">
      <c r="W169" s="109"/>
    </row>
    <row r="170" spans="23:23" x14ac:dyDescent="0.2">
      <c r="W170" s="109"/>
    </row>
    <row r="171" spans="23:23" x14ac:dyDescent="0.2">
      <c r="W171" s="109"/>
    </row>
    <row r="172" spans="23:23" x14ac:dyDescent="0.2">
      <c r="W172" s="109"/>
    </row>
    <row r="173" spans="23:23" x14ac:dyDescent="0.2">
      <c r="W173" s="109"/>
    </row>
    <row r="174" spans="23:23" x14ac:dyDescent="0.2">
      <c r="W174" s="109"/>
    </row>
    <row r="175" spans="23:23" x14ac:dyDescent="0.2">
      <c r="W175" s="109"/>
    </row>
    <row r="176" spans="23:23" x14ac:dyDescent="0.2">
      <c r="W176" s="109"/>
    </row>
    <row r="177" spans="23:23" x14ac:dyDescent="0.2">
      <c r="W177" s="109"/>
    </row>
    <row r="178" spans="23:23" x14ac:dyDescent="0.2">
      <c r="W178" s="109"/>
    </row>
    <row r="179" spans="23:23" x14ac:dyDescent="0.2">
      <c r="W179" s="109"/>
    </row>
    <row r="180" spans="23:23" x14ac:dyDescent="0.2">
      <c r="W180" s="109"/>
    </row>
    <row r="181" spans="23:23" x14ac:dyDescent="0.2">
      <c r="W181" s="109"/>
    </row>
    <row r="182" spans="23:23" x14ac:dyDescent="0.2">
      <c r="W182" s="109"/>
    </row>
    <row r="183" spans="23:23" x14ac:dyDescent="0.2">
      <c r="W183" s="109"/>
    </row>
    <row r="184" spans="23:23" x14ac:dyDescent="0.2">
      <c r="W184" s="109"/>
    </row>
    <row r="185" spans="23:23" x14ac:dyDescent="0.2">
      <c r="W185" s="109"/>
    </row>
    <row r="186" spans="23:23" x14ac:dyDescent="0.2">
      <c r="W186" s="109"/>
    </row>
    <row r="187" spans="23:23" x14ac:dyDescent="0.2">
      <c r="W187" s="109"/>
    </row>
    <row r="188" spans="23:23" x14ac:dyDescent="0.2">
      <c r="W188" s="109"/>
    </row>
    <row r="189" spans="23:23" x14ac:dyDescent="0.2">
      <c r="W189" s="109"/>
    </row>
    <row r="190" spans="23:23" x14ac:dyDescent="0.2">
      <c r="W190" s="109"/>
    </row>
    <row r="191" spans="23:23" x14ac:dyDescent="0.2">
      <c r="W191" s="109"/>
    </row>
    <row r="192" spans="23:23" x14ac:dyDescent="0.2">
      <c r="W192" s="109"/>
    </row>
    <row r="193" spans="23:23" x14ac:dyDescent="0.2">
      <c r="W193" s="109"/>
    </row>
    <row r="194" spans="23:23" x14ac:dyDescent="0.2">
      <c r="W194" s="109"/>
    </row>
    <row r="195" spans="23:23" x14ac:dyDescent="0.2">
      <c r="W195" s="109"/>
    </row>
    <row r="196" spans="23:23" x14ac:dyDescent="0.2">
      <c r="W196" s="109"/>
    </row>
    <row r="197" spans="23:23" x14ac:dyDescent="0.2">
      <c r="W197" s="109"/>
    </row>
    <row r="198" spans="23:23" x14ac:dyDescent="0.2">
      <c r="W198" s="109"/>
    </row>
    <row r="199" spans="23:23" x14ac:dyDescent="0.2">
      <c r="W199" s="109"/>
    </row>
    <row r="200" spans="23:23" x14ac:dyDescent="0.2">
      <c r="W200" s="109"/>
    </row>
    <row r="201" spans="23:23" x14ac:dyDescent="0.2">
      <c r="W201" s="109"/>
    </row>
    <row r="202" spans="23:23" x14ac:dyDescent="0.2">
      <c r="W202" s="109"/>
    </row>
    <row r="203" spans="23:23" x14ac:dyDescent="0.2">
      <c r="W203" s="109"/>
    </row>
    <row r="204" spans="23:23" x14ac:dyDescent="0.2">
      <c r="W204" s="109"/>
    </row>
    <row r="205" spans="23:23" x14ac:dyDescent="0.2">
      <c r="W205" s="109"/>
    </row>
    <row r="206" spans="23:23" x14ac:dyDescent="0.2">
      <c r="W206" s="109"/>
    </row>
    <row r="207" spans="23:23" x14ac:dyDescent="0.2">
      <c r="W207" s="109"/>
    </row>
    <row r="208" spans="23:23" x14ac:dyDescent="0.2">
      <c r="W208" s="109"/>
    </row>
    <row r="209" spans="23:23" x14ac:dyDescent="0.2">
      <c r="W209" s="109"/>
    </row>
    <row r="210" spans="23:23" x14ac:dyDescent="0.2">
      <c r="W210" s="109"/>
    </row>
    <row r="211" spans="23:23" x14ac:dyDescent="0.2">
      <c r="W211" s="109"/>
    </row>
    <row r="212" spans="23:23" x14ac:dyDescent="0.2">
      <c r="W212" s="109"/>
    </row>
    <row r="213" spans="23:23" x14ac:dyDescent="0.2">
      <c r="W213" s="109"/>
    </row>
    <row r="214" spans="23:23" x14ac:dyDescent="0.2">
      <c r="W214" s="109"/>
    </row>
    <row r="215" spans="23:23" x14ac:dyDescent="0.2">
      <c r="W215" s="109"/>
    </row>
    <row r="216" spans="23:23" x14ac:dyDescent="0.2">
      <c r="W216" s="109"/>
    </row>
    <row r="217" spans="23:23" x14ac:dyDescent="0.2">
      <c r="W217" s="109"/>
    </row>
    <row r="218" spans="23:23" x14ac:dyDescent="0.2">
      <c r="W218" s="109"/>
    </row>
    <row r="219" spans="23:23" x14ac:dyDescent="0.2">
      <c r="W219" s="109"/>
    </row>
    <row r="220" spans="23:23" x14ac:dyDescent="0.2">
      <c r="W220" s="109"/>
    </row>
    <row r="221" spans="23:23" x14ac:dyDescent="0.2">
      <c r="W221" s="109"/>
    </row>
    <row r="222" spans="23:23" x14ac:dyDescent="0.2">
      <c r="W222" s="109"/>
    </row>
    <row r="223" spans="23:23" x14ac:dyDescent="0.2">
      <c r="W223" s="109"/>
    </row>
    <row r="224" spans="23:23" x14ac:dyDescent="0.2">
      <c r="W224" s="109"/>
    </row>
    <row r="225" spans="23:23" x14ac:dyDescent="0.2">
      <c r="W225" s="109"/>
    </row>
    <row r="226" spans="23:23" x14ac:dyDescent="0.2">
      <c r="W226" s="109"/>
    </row>
    <row r="227" spans="23:23" x14ac:dyDescent="0.2">
      <c r="W227" s="109"/>
    </row>
    <row r="228" spans="23:23" x14ac:dyDescent="0.2">
      <c r="W228" s="109"/>
    </row>
    <row r="229" spans="23:23" x14ac:dyDescent="0.2">
      <c r="W229" s="109"/>
    </row>
    <row r="230" spans="23:23" x14ac:dyDescent="0.2">
      <c r="W230" s="109"/>
    </row>
    <row r="231" spans="23:23" x14ac:dyDescent="0.2">
      <c r="W231" s="109"/>
    </row>
    <row r="232" spans="23:23" x14ac:dyDescent="0.2">
      <c r="W232" s="109"/>
    </row>
    <row r="233" spans="23:23" x14ac:dyDescent="0.2">
      <c r="W233" s="109"/>
    </row>
    <row r="234" spans="23:23" x14ac:dyDescent="0.2">
      <c r="W234" s="109"/>
    </row>
    <row r="235" spans="23:23" x14ac:dyDescent="0.2">
      <c r="W235" s="109"/>
    </row>
    <row r="236" spans="23:23" x14ac:dyDescent="0.2">
      <c r="W236" s="109"/>
    </row>
    <row r="237" spans="23:23" x14ac:dyDescent="0.2">
      <c r="W237" s="109"/>
    </row>
    <row r="238" spans="23:23" x14ac:dyDescent="0.2">
      <c r="W238" s="109"/>
    </row>
    <row r="239" spans="23:23" x14ac:dyDescent="0.2">
      <c r="W239" s="109"/>
    </row>
    <row r="240" spans="23:23" x14ac:dyDescent="0.2">
      <c r="W240" s="109"/>
    </row>
    <row r="241" spans="23:23" x14ac:dyDescent="0.2">
      <c r="W241" s="109"/>
    </row>
    <row r="242" spans="23:23" x14ac:dyDescent="0.2">
      <c r="W242" s="109"/>
    </row>
    <row r="243" spans="23:23" x14ac:dyDescent="0.2">
      <c r="W243" s="109"/>
    </row>
    <row r="244" spans="23:23" x14ac:dyDescent="0.2">
      <c r="W244" s="109"/>
    </row>
    <row r="245" spans="23:23" x14ac:dyDescent="0.2">
      <c r="W245" s="109"/>
    </row>
    <row r="246" spans="23:23" x14ac:dyDescent="0.2">
      <c r="W246" s="109"/>
    </row>
    <row r="247" spans="23:23" x14ac:dyDescent="0.2">
      <c r="W247" s="109"/>
    </row>
    <row r="248" spans="23:23" x14ac:dyDescent="0.2">
      <c r="W248" s="109"/>
    </row>
    <row r="249" spans="23:23" x14ac:dyDescent="0.2">
      <c r="W249" s="109"/>
    </row>
    <row r="250" spans="23:23" x14ac:dyDescent="0.2">
      <c r="W250" s="109"/>
    </row>
    <row r="251" spans="23:23" x14ac:dyDescent="0.2">
      <c r="W251" s="109"/>
    </row>
    <row r="252" spans="23:23" x14ac:dyDescent="0.2">
      <c r="W252" s="109"/>
    </row>
    <row r="253" spans="23:23" x14ac:dyDescent="0.2">
      <c r="W253" s="109"/>
    </row>
    <row r="254" spans="23:23" x14ac:dyDescent="0.2">
      <c r="W254" s="109"/>
    </row>
    <row r="255" spans="23:23" x14ac:dyDescent="0.2">
      <c r="W255" s="109"/>
    </row>
    <row r="256" spans="23:23" x14ac:dyDescent="0.2">
      <c r="W256" s="109"/>
    </row>
    <row r="257" spans="23:23" x14ac:dyDescent="0.2">
      <c r="W257" s="109"/>
    </row>
    <row r="258" spans="23:23" x14ac:dyDescent="0.2">
      <c r="W258" s="109"/>
    </row>
    <row r="259" spans="23:23" x14ac:dyDescent="0.2">
      <c r="W259" s="109"/>
    </row>
    <row r="260" spans="23:23" x14ac:dyDescent="0.2">
      <c r="W260" s="109"/>
    </row>
    <row r="261" spans="23:23" x14ac:dyDescent="0.2">
      <c r="W261" s="109"/>
    </row>
    <row r="262" spans="23:23" x14ac:dyDescent="0.2">
      <c r="W262" s="109"/>
    </row>
    <row r="263" spans="23:23" x14ac:dyDescent="0.2">
      <c r="W263" s="109"/>
    </row>
    <row r="264" spans="23:23" x14ac:dyDescent="0.2">
      <c r="W264" s="109"/>
    </row>
    <row r="265" spans="23:23" x14ac:dyDescent="0.2">
      <c r="W265" s="109"/>
    </row>
    <row r="266" spans="23:23" x14ac:dyDescent="0.2">
      <c r="W266" s="109"/>
    </row>
  </sheetData>
  <autoFilter ref="A2:AA78">
    <filterColumn colId="11" showButton="0"/>
    <filterColumn colId="12" showButton="0"/>
    <filterColumn colId="13" showButton="0"/>
    <filterColumn colId="14" showButton="0"/>
    <filterColumn colId="17" showButton="0"/>
  </autoFilter>
  <mergeCells count="46">
    <mergeCell ref="L2:Q2"/>
    <mergeCell ref="A2:A3"/>
    <mergeCell ref="B2:B3"/>
    <mergeCell ref="C2:C3"/>
    <mergeCell ref="D2:D3"/>
    <mergeCell ref="E2:E3"/>
    <mergeCell ref="F2:F3"/>
    <mergeCell ref="S20:S21"/>
    <mergeCell ref="R2:T2"/>
    <mergeCell ref="W2:W3"/>
    <mergeCell ref="A20:A21"/>
    <mergeCell ref="G20:G21"/>
    <mergeCell ref="H20:H21"/>
    <mergeCell ref="I20:I21"/>
    <mergeCell ref="J20:J21"/>
    <mergeCell ref="K20:K21"/>
    <mergeCell ref="L20:L21"/>
    <mergeCell ref="M20:M21"/>
    <mergeCell ref="G2:G3"/>
    <mergeCell ref="H2:H3"/>
    <mergeCell ref="I2:I3"/>
    <mergeCell ref="J2:J3"/>
    <mergeCell ref="K2:K3"/>
    <mergeCell ref="N20:N21"/>
    <mergeCell ref="O20:O21"/>
    <mergeCell ref="P20:P21"/>
    <mergeCell ref="Q20:Q21"/>
    <mergeCell ref="R20:R21"/>
    <mergeCell ref="O25:O27"/>
    <mergeCell ref="P25:P27"/>
    <mergeCell ref="A25:A27"/>
    <mergeCell ref="D25:D27"/>
    <mergeCell ref="G25:G27"/>
    <mergeCell ref="H25:H27"/>
    <mergeCell ref="I25:I27"/>
    <mergeCell ref="J25:J27"/>
    <mergeCell ref="A78:B78"/>
    <mergeCell ref="K25:K27"/>
    <mergeCell ref="L25:L27"/>
    <mergeCell ref="M25:M27"/>
    <mergeCell ref="N25:N27"/>
    <mergeCell ref="Q25:Q27"/>
    <mergeCell ref="R25:R27"/>
    <mergeCell ref="S25:S27"/>
    <mergeCell ref="T25:T27"/>
    <mergeCell ref="V25:V27"/>
  </mergeCells>
  <pageMargins left="0.3" right="0.2" top="0.2" bottom="0.1" header="0.3" footer="0.3"/>
  <pageSetup paperSize="8" scale="8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3"/>
  <sheetViews>
    <sheetView topLeftCell="U1" zoomScaleNormal="100" zoomScaleSheetLayoutView="55" workbookViewId="0">
      <selection activeCell="T13" sqref="T13:U17"/>
    </sheetView>
  </sheetViews>
  <sheetFormatPr defaultColWidth="9.125" defaultRowHeight="43.5" customHeight="1" x14ac:dyDescent="0.25"/>
  <cols>
    <col min="1" max="1" width="5.75" style="352" hidden="1" customWidth="1"/>
    <col min="2" max="2" width="6.625" style="352" customWidth="1"/>
    <col min="3" max="3" width="33.25" style="352" customWidth="1"/>
    <col min="4" max="4" width="20.125" style="390" customWidth="1"/>
    <col min="5" max="5" width="15.875" style="391" customWidth="1"/>
    <col min="6" max="6" width="22.625" style="391" customWidth="1"/>
    <col min="7" max="7" width="13.25" style="391" customWidth="1"/>
    <col min="8" max="8" width="8.25" style="352" customWidth="1"/>
    <col min="9" max="9" width="7.625" style="352" customWidth="1"/>
    <col min="10" max="10" width="10.375" style="352" customWidth="1"/>
    <col min="11" max="11" width="9.875" style="352" customWidth="1"/>
    <col min="12" max="12" width="8.75" style="352" customWidth="1"/>
    <col min="13" max="13" width="8.75" style="392" customWidth="1"/>
    <col min="14" max="16" width="10.125" style="393" customWidth="1"/>
    <col min="17" max="17" width="18.375" style="404" customWidth="1"/>
    <col min="18" max="18" width="12.875" style="394" customWidth="1"/>
    <col min="19" max="19" width="12.875" style="395" customWidth="1"/>
    <col min="20" max="20" width="25.75" style="352" customWidth="1"/>
    <col min="21" max="21" width="11.25" style="352" customWidth="1"/>
    <col min="22" max="22" width="17.625" style="441" customWidth="1"/>
    <col min="23" max="23" width="11.25" style="392" customWidth="1"/>
    <col min="24" max="24" width="18.875" style="506" bestFit="1" customWidth="1"/>
    <col min="25" max="25" width="21.125" style="506" bestFit="1" customWidth="1"/>
    <col min="26" max="26" width="18.875" style="506" bestFit="1" customWidth="1"/>
    <col min="27" max="27" width="16.125" style="506" bestFit="1" customWidth="1"/>
    <col min="28" max="28" width="17.375" style="506" bestFit="1" customWidth="1"/>
    <col min="29" max="30" width="19.875" style="506" bestFit="1" customWidth="1"/>
    <col min="31" max="31" width="15.125" style="352" customWidth="1"/>
    <col min="32" max="16384" width="9.125" style="352"/>
  </cols>
  <sheetData>
    <row r="1" spans="1:31" ht="87.75" customHeight="1" x14ac:dyDescent="0.25">
      <c r="A1" s="767" t="s">
        <v>2032</v>
      </c>
      <c r="B1" s="767"/>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row>
    <row r="2" spans="1:31" s="441" customFormat="1" ht="25.5" customHeight="1" x14ac:dyDescent="0.2">
      <c r="A2" s="719" t="s">
        <v>1984</v>
      </c>
      <c r="B2" s="721" t="s">
        <v>0</v>
      </c>
      <c r="C2" s="722" t="s">
        <v>1</v>
      </c>
      <c r="D2" s="722" t="s">
        <v>2</v>
      </c>
      <c r="E2" s="722" t="s">
        <v>3</v>
      </c>
      <c r="F2" s="722" t="s">
        <v>2027</v>
      </c>
      <c r="G2" s="722" t="s">
        <v>1784</v>
      </c>
      <c r="H2" s="723" t="s">
        <v>2001</v>
      </c>
      <c r="I2" s="723"/>
      <c r="J2" s="723"/>
      <c r="K2" s="723"/>
      <c r="L2" s="723"/>
      <c r="M2" s="723"/>
      <c r="N2" s="723" t="s">
        <v>2002</v>
      </c>
      <c r="O2" s="723"/>
      <c r="P2" s="723"/>
      <c r="Q2" s="700" t="s">
        <v>1978</v>
      </c>
      <c r="R2" s="724" t="s">
        <v>2031</v>
      </c>
      <c r="S2" s="700" t="s">
        <v>1869</v>
      </c>
      <c r="T2" s="744" t="s">
        <v>2029</v>
      </c>
      <c r="U2" s="744" t="s">
        <v>2028</v>
      </c>
      <c r="V2" s="744" t="s">
        <v>1918</v>
      </c>
      <c r="W2" s="744" t="s">
        <v>10</v>
      </c>
      <c r="X2" s="746" t="s">
        <v>1870</v>
      </c>
      <c r="Y2" s="746" t="s">
        <v>1871</v>
      </c>
      <c r="Z2" s="746" t="s">
        <v>1872</v>
      </c>
      <c r="AA2" s="746" t="s">
        <v>1873</v>
      </c>
      <c r="AB2" s="746" t="s">
        <v>1874</v>
      </c>
      <c r="AC2" s="740" t="s">
        <v>1875</v>
      </c>
      <c r="AD2" s="740" t="s">
        <v>1875</v>
      </c>
      <c r="AE2" s="740" t="s">
        <v>6</v>
      </c>
    </row>
    <row r="3" spans="1:31" s="441" customFormat="1" ht="58.5" customHeight="1" x14ac:dyDescent="0.2">
      <c r="A3" s="720"/>
      <c r="B3" s="721"/>
      <c r="C3" s="722"/>
      <c r="D3" s="722"/>
      <c r="E3" s="722"/>
      <c r="F3" s="722"/>
      <c r="G3" s="722"/>
      <c r="H3" s="590" t="s">
        <v>1986</v>
      </c>
      <c r="I3" s="588" t="s">
        <v>13</v>
      </c>
      <c r="J3" s="589" t="s">
        <v>15</v>
      </c>
      <c r="K3" s="589" t="s">
        <v>16</v>
      </c>
      <c r="L3" s="589" t="s">
        <v>17</v>
      </c>
      <c r="M3" s="589" t="s">
        <v>14</v>
      </c>
      <c r="N3" s="590" t="s">
        <v>1985</v>
      </c>
      <c r="O3" s="588" t="s">
        <v>2003</v>
      </c>
      <c r="P3" s="444" t="s">
        <v>2004</v>
      </c>
      <c r="Q3" s="700"/>
      <c r="R3" s="724"/>
      <c r="S3" s="700"/>
      <c r="T3" s="745"/>
      <c r="U3" s="745"/>
      <c r="V3" s="745"/>
      <c r="W3" s="745"/>
      <c r="X3" s="747"/>
      <c r="Y3" s="747"/>
      <c r="Z3" s="747"/>
      <c r="AA3" s="747"/>
      <c r="AB3" s="747"/>
      <c r="AC3" s="740"/>
      <c r="AD3" s="740"/>
      <c r="AE3" s="740"/>
    </row>
    <row r="4" spans="1:31" ht="34.5" customHeight="1" x14ac:dyDescent="0.25">
      <c r="A4" s="595">
        <v>3</v>
      </c>
      <c r="B4" s="595">
        <v>1</v>
      </c>
      <c r="C4" s="311" t="s">
        <v>1545</v>
      </c>
      <c r="D4" s="355" t="s">
        <v>35</v>
      </c>
      <c r="E4" s="311" t="s">
        <v>1623</v>
      </c>
      <c r="F4" s="571" t="s">
        <v>2030</v>
      </c>
      <c r="G4" s="356" t="s">
        <v>1546</v>
      </c>
      <c r="H4" s="595" t="s">
        <v>27</v>
      </c>
      <c r="I4" s="595" t="s">
        <v>485</v>
      </c>
      <c r="J4" s="587">
        <v>32.6</v>
      </c>
      <c r="K4" s="596">
        <v>14.8</v>
      </c>
      <c r="L4" s="587">
        <f t="shared" ref="L4:L10" si="0">J4-K4</f>
        <v>17.8</v>
      </c>
      <c r="M4" s="587" t="s">
        <v>28</v>
      </c>
      <c r="N4" s="595">
        <v>18</v>
      </c>
      <c r="O4" s="595">
        <v>978</v>
      </c>
      <c r="P4" s="406">
        <v>32.6</v>
      </c>
      <c r="Q4" s="405">
        <v>468</v>
      </c>
      <c r="R4" s="359">
        <f t="shared" ref="R4:R54" si="1">K4/Q4</f>
        <v>3.1623931623931623E-2</v>
      </c>
      <c r="S4" s="360">
        <v>4</v>
      </c>
      <c r="T4" s="438" t="s">
        <v>2021</v>
      </c>
      <c r="U4" s="283" t="s">
        <v>1917</v>
      </c>
      <c r="V4" s="708" t="s">
        <v>1654</v>
      </c>
      <c r="W4" s="709"/>
      <c r="X4" s="507">
        <f t="shared" ref="X4:X67" si="2">K4*155000</f>
        <v>2294000</v>
      </c>
      <c r="Y4" s="507">
        <f>X4*5</f>
        <v>11470000</v>
      </c>
      <c r="Z4" s="507">
        <f t="shared" ref="Z4:Z67" si="3">S4*16000*30</f>
        <v>1920000</v>
      </c>
      <c r="AA4" s="507">
        <v>0</v>
      </c>
      <c r="AB4" s="507">
        <f t="shared" ref="AB4:AB67" si="4">K4*3000</f>
        <v>44400</v>
      </c>
      <c r="AC4" s="507">
        <f>Y4+Z4+AB4</f>
        <v>13434400</v>
      </c>
      <c r="AD4" s="507">
        <f>X4+Y4+Z4+AA4+AB4</f>
        <v>15728400</v>
      </c>
      <c r="AE4" s="541"/>
    </row>
    <row r="5" spans="1:31" ht="34.5" customHeight="1" x14ac:dyDescent="0.25">
      <c r="A5" s="595">
        <v>4</v>
      </c>
      <c r="B5" s="595">
        <v>2</v>
      </c>
      <c r="C5" s="310" t="s">
        <v>127</v>
      </c>
      <c r="D5" s="355" t="s">
        <v>35</v>
      </c>
      <c r="E5" s="311" t="s">
        <v>1623</v>
      </c>
      <c r="F5" s="571" t="s">
        <v>2030</v>
      </c>
      <c r="G5" s="356" t="s">
        <v>128</v>
      </c>
      <c r="H5" s="595" t="s">
        <v>27</v>
      </c>
      <c r="I5" s="595" t="s">
        <v>131</v>
      </c>
      <c r="J5" s="587">
        <v>64.8</v>
      </c>
      <c r="K5" s="596">
        <v>28.7</v>
      </c>
      <c r="L5" s="587">
        <f t="shared" si="0"/>
        <v>36.099999999999994</v>
      </c>
      <c r="M5" s="587" t="s">
        <v>28</v>
      </c>
      <c r="N5" s="595" t="s">
        <v>29</v>
      </c>
      <c r="O5" s="595" t="s">
        <v>132</v>
      </c>
      <c r="P5" s="406">
        <v>64.8</v>
      </c>
      <c r="Q5" s="405">
        <v>759.59999999999991</v>
      </c>
      <c r="R5" s="359">
        <f t="shared" si="1"/>
        <v>3.7783043707214324E-2</v>
      </c>
      <c r="S5" s="360">
        <v>1</v>
      </c>
      <c r="T5" s="438" t="s">
        <v>2021</v>
      </c>
      <c r="U5" s="283" t="s">
        <v>1917</v>
      </c>
      <c r="V5" s="438" t="s">
        <v>129</v>
      </c>
      <c r="W5" s="283" t="s">
        <v>25</v>
      </c>
      <c r="X5" s="507">
        <f t="shared" si="2"/>
        <v>4448500</v>
      </c>
      <c r="Y5" s="507">
        <f t="shared" ref="Y5:Y71" si="5">X5*5</f>
        <v>22242500</v>
      </c>
      <c r="Z5" s="507">
        <f t="shared" si="3"/>
        <v>480000</v>
      </c>
      <c r="AA5" s="507">
        <v>0</v>
      </c>
      <c r="AB5" s="507">
        <f t="shared" si="4"/>
        <v>86100</v>
      </c>
      <c r="AC5" s="507">
        <f t="shared" ref="AC5:AC71" si="6">Y5+Z5+AB5</f>
        <v>22808600</v>
      </c>
      <c r="AD5" s="507">
        <f t="shared" ref="AD5:AD71" si="7">X5+Y5+Z5+AA5+AB5</f>
        <v>27257100</v>
      </c>
      <c r="AE5" s="541"/>
    </row>
    <row r="6" spans="1:31" ht="34.5" customHeight="1" x14ac:dyDescent="0.25">
      <c r="A6" s="595">
        <v>6</v>
      </c>
      <c r="B6" s="595">
        <v>3</v>
      </c>
      <c r="C6" s="310" t="s">
        <v>198</v>
      </c>
      <c r="D6" s="355" t="s">
        <v>35</v>
      </c>
      <c r="E6" s="311" t="s">
        <v>1623</v>
      </c>
      <c r="F6" s="571" t="s">
        <v>2030</v>
      </c>
      <c r="G6" s="356" t="s">
        <v>199</v>
      </c>
      <c r="H6" s="595" t="s">
        <v>27</v>
      </c>
      <c r="I6" s="595" t="s">
        <v>203</v>
      </c>
      <c r="J6" s="587">
        <v>97.1</v>
      </c>
      <c r="K6" s="596">
        <v>40.6</v>
      </c>
      <c r="L6" s="587">
        <f t="shared" si="0"/>
        <v>56.499999999999993</v>
      </c>
      <c r="M6" s="587" t="s">
        <v>28</v>
      </c>
      <c r="N6" s="595" t="s">
        <v>29</v>
      </c>
      <c r="O6" s="595">
        <v>991</v>
      </c>
      <c r="P6" s="406">
        <v>97.1</v>
      </c>
      <c r="Q6" s="405">
        <v>1835.9999999999998</v>
      </c>
      <c r="R6" s="359">
        <f t="shared" si="1"/>
        <v>2.2113289760348587E-2</v>
      </c>
      <c r="S6" s="360">
        <v>5</v>
      </c>
      <c r="T6" s="438" t="s">
        <v>2021</v>
      </c>
      <c r="U6" s="283" t="s">
        <v>1917</v>
      </c>
      <c r="V6" s="438" t="s">
        <v>201</v>
      </c>
      <c r="W6" s="283" t="s">
        <v>25</v>
      </c>
      <c r="X6" s="507">
        <f t="shared" si="2"/>
        <v>6293000</v>
      </c>
      <c r="Y6" s="507">
        <f t="shared" si="5"/>
        <v>31465000</v>
      </c>
      <c r="Z6" s="507">
        <f t="shared" si="3"/>
        <v>2400000</v>
      </c>
      <c r="AA6" s="507">
        <v>0</v>
      </c>
      <c r="AB6" s="507">
        <f t="shared" si="4"/>
        <v>121800</v>
      </c>
      <c r="AC6" s="507">
        <f t="shared" si="6"/>
        <v>33986800</v>
      </c>
      <c r="AD6" s="507">
        <f t="shared" si="7"/>
        <v>40279800</v>
      </c>
      <c r="AE6" s="541"/>
    </row>
    <row r="7" spans="1:31" ht="34.5" customHeight="1" x14ac:dyDescent="0.25">
      <c r="A7" s="595">
        <v>7</v>
      </c>
      <c r="B7" s="595">
        <v>4</v>
      </c>
      <c r="C7" s="310" t="s">
        <v>259</v>
      </c>
      <c r="D7" s="355" t="s">
        <v>35</v>
      </c>
      <c r="E7" s="311" t="s">
        <v>1623</v>
      </c>
      <c r="F7" s="571" t="s">
        <v>2030</v>
      </c>
      <c r="G7" s="356" t="s">
        <v>260</v>
      </c>
      <c r="H7" s="595" t="s">
        <v>27</v>
      </c>
      <c r="I7" s="595" t="s">
        <v>263</v>
      </c>
      <c r="J7" s="587">
        <v>32.299999999999997</v>
      </c>
      <c r="K7" s="596">
        <v>12.9</v>
      </c>
      <c r="L7" s="587">
        <f t="shared" si="0"/>
        <v>19.399999999999999</v>
      </c>
      <c r="M7" s="587" t="s">
        <v>28</v>
      </c>
      <c r="N7" s="595" t="s">
        <v>29</v>
      </c>
      <c r="O7" s="595">
        <v>1001</v>
      </c>
      <c r="P7" s="406">
        <v>32.299999999999997</v>
      </c>
      <c r="Q7" s="405">
        <v>684</v>
      </c>
      <c r="R7" s="359">
        <f t="shared" si="1"/>
        <v>1.8859649122807017E-2</v>
      </c>
      <c r="S7" s="360">
        <v>6</v>
      </c>
      <c r="T7" s="438" t="s">
        <v>2021</v>
      </c>
      <c r="U7" s="283" t="s">
        <v>1917</v>
      </c>
      <c r="V7" s="438" t="s">
        <v>261</v>
      </c>
      <c r="W7" s="283" t="s">
        <v>25</v>
      </c>
      <c r="X7" s="507">
        <f t="shared" si="2"/>
        <v>1999500</v>
      </c>
      <c r="Y7" s="507">
        <f t="shared" si="5"/>
        <v>9997500</v>
      </c>
      <c r="Z7" s="507">
        <f t="shared" si="3"/>
        <v>2880000</v>
      </c>
      <c r="AA7" s="507">
        <v>0</v>
      </c>
      <c r="AB7" s="507">
        <f t="shared" si="4"/>
        <v>38700</v>
      </c>
      <c r="AC7" s="507">
        <f t="shared" si="6"/>
        <v>12916200</v>
      </c>
      <c r="AD7" s="507">
        <f t="shared" si="7"/>
        <v>14915700</v>
      </c>
      <c r="AE7" s="541"/>
    </row>
    <row r="8" spans="1:31" ht="34.5" customHeight="1" x14ac:dyDescent="0.25">
      <c r="A8" s="595">
        <v>8</v>
      </c>
      <c r="B8" s="595">
        <v>5</v>
      </c>
      <c r="C8" s="310" t="s">
        <v>1555</v>
      </c>
      <c r="D8" s="355" t="s">
        <v>35</v>
      </c>
      <c r="E8" s="311" t="s">
        <v>1623</v>
      </c>
      <c r="F8" s="571" t="s">
        <v>2030</v>
      </c>
      <c r="G8" s="356" t="s">
        <v>1549</v>
      </c>
      <c r="H8" s="595" t="s">
        <v>27</v>
      </c>
      <c r="I8" s="595" t="s">
        <v>289</v>
      </c>
      <c r="J8" s="587">
        <v>162</v>
      </c>
      <c r="K8" s="596">
        <v>63.3</v>
      </c>
      <c r="L8" s="587">
        <f t="shared" si="0"/>
        <v>98.7</v>
      </c>
      <c r="M8" s="587" t="s">
        <v>28</v>
      </c>
      <c r="N8" s="595" t="s">
        <v>29</v>
      </c>
      <c r="O8" s="595">
        <v>1005</v>
      </c>
      <c r="P8" s="406">
        <v>162</v>
      </c>
      <c r="Q8" s="405">
        <v>2772</v>
      </c>
      <c r="R8" s="359">
        <f t="shared" si="1"/>
        <v>2.2835497835497834E-2</v>
      </c>
      <c r="S8" s="360">
        <v>5</v>
      </c>
      <c r="T8" s="438" t="s">
        <v>2021</v>
      </c>
      <c r="U8" s="283" t="s">
        <v>1917</v>
      </c>
      <c r="V8" s="438" t="s">
        <v>1551</v>
      </c>
      <c r="W8" s="283" t="s">
        <v>25</v>
      </c>
      <c r="X8" s="507">
        <f t="shared" si="2"/>
        <v>9811500</v>
      </c>
      <c r="Y8" s="507">
        <f t="shared" si="5"/>
        <v>49057500</v>
      </c>
      <c r="Z8" s="507">
        <f t="shared" si="3"/>
        <v>2400000</v>
      </c>
      <c r="AA8" s="507">
        <v>0</v>
      </c>
      <c r="AB8" s="507">
        <f t="shared" si="4"/>
        <v>189900</v>
      </c>
      <c r="AC8" s="507">
        <f t="shared" si="6"/>
        <v>51647400</v>
      </c>
      <c r="AD8" s="507">
        <f t="shared" si="7"/>
        <v>61458900</v>
      </c>
      <c r="AE8" s="541"/>
    </row>
    <row r="9" spans="1:31" ht="34.5" customHeight="1" x14ac:dyDescent="0.25">
      <c r="A9" s="595">
        <v>9</v>
      </c>
      <c r="B9" s="595">
        <v>6</v>
      </c>
      <c r="C9" s="310" t="s">
        <v>1556</v>
      </c>
      <c r="D9" s="355" t="s">
        <v>35</v>
      </c>
      <c r="E9" s="311" t="s">
        <v>1623</v>
      </c>
      <c r="F9" s="571" t="s">
        <v>2030</v>
      </c>
      <c r="G9" s="356" t="s">
        <v>1553</v>
      </c>
      <c r="H9" s="595" t="s">
        <v>27</v>
      </c>
      <c r="I9" s="595" t="s">
        <v>325</v>
      </c>
      <c r="J9" s="587">
        <v>32.6</v>
      </c>
      <c r="K9" s="596">
        <v>12.3</v>
      </c>
      <c r="L9" s="587">
        <f t="shared" si="0"/>
        <v>20.3</v>
      </c>
      <c r="M9" s="587" t="s">
        <v>28</v>
      </c>
      <c r="N9" s="595" t="s">
        <v>29</v>
      </c>
      <c r="O9" s="595">
        <v>1017</v>
      </c>
      <c r="P9" s="406">
        <v>32.6</v>
      </c>
      <c r="Q9" s="405">
        <v>468</v>
      </c>
      <c r="R9" s="359">
        <f t="shared" si="1"/>
        <v>2.6282051282051282E-2</v>
      </c>
      <c r="S9" s="360">
        <v>3</v>
      </c>
      <c r="T9" s="438" t="s">
        <v>2021</v>
      </c>
      <c r="U9" s="283" t="s">
        <v>1917</v>
      </c>
      <c r="V9" s="438" t="s">
        <v>1554</v>
      </c>
      <c r="W9" s="283" t="s">
        <v>25</v>
      </c>
      <c r="X9" s="507">
        <f t="shared" si="2"/>
        <v>1906500</v>
      </c>
      <c r="Y9" s="507">
        <f t="shared" si="5"/>
        <v>9532500</v>
      </c>
      <c r="Z9" s="507">
        <f t="shared" si="3"/>
        <v>1440000</v>
      </c>
      <c r="AA9" s="507">
        <v>0</v>
      </c>
      <c r="AB9" s="507">
        <f t="shared" si="4"/>
        <v>36900</v>
      </c>
      <c r="AC9" s="507">
        <f t="shared" si="6"/>
        <v>11009400</v>
      </c>
      <c r="AD9" s="507">
        <f t="shared" si="7"/>
        <v>12915900</v>
      </c>
      <c r="AE9" s="541"/>
    </row>
    <row r="10" spans="1:31" ht="34.5" customHeight="1" x14ac:dyDescent="0.25">
      <c r="A10" s="595">
        <v>11</v>
      </c>
      <c r="B10" s="742">
        <v>7</v>
      </c>
      <c r="C10" s="311" t="s">
        <v>375</v>
      </c>
      <c r="D10" s="748" t="s">
        <v>35</v>
      </c>
      <c r="E10" s="750" t="s">
        <v>1623</v>
      </c>
      <c r="F10" s="752" t="s">
        <v>2030</v>
      </c>
      <c r="G10" s="753" t="s">
        <v>2026</v>
      </c>
      <c r="H10" s="742" t="s">
        <v>27</v>
      </c>
      <c r="I10" s="742" t="s">
        <v>379</v>
      </c>
      <c r="J10" s="755">
        <v>64.8</v>
      </c>
      <c r="K10" s="757">
        <v>24.4</v>
      </c>
      <c r="L10" s="755">
        <f t="shared" si="0"/>
        <v>40.4</v>
      </c>
      <c r="M10" s="755" t="s">
        <v>28</v>
      </c>
      <c r="N10" s="742" t="s">
        <v>29</v>
      </c>
      <c r="O10" s="742">
        <v>1019</v>
      </c>
      <c r="P10" s="729">
        <v>64.8</v>
      </c>
      <c r="Q10" s="732">
        <v>1152</v>
      </c>
      <c r="R10" s="713">
        <f t="shared" si="1"/>
        <v>2.1180555555555553E-2</v>
      </c>
      <c r="S10" s="715">
        <v>2</v>
      </c>
      <c r="T10" s="736" t="s">
        <v>2021</v>
      </c>
      <c r="U10" s="706" t="s">
        <v>1917</v>
      </c>
      <c r="V10" s="736" t="s">
        <v>377</v>
      </c>
      <c r="W10" s="706" t="s">
        <v>25</v>
      </c>
      <c r="X10" s="704">
        <f t="shared" si="2"/>
        <v>3782000</v>
      </c>
      <c r="Y10" s="704">
        <f t="shared" si="5"/>
        <v>18910000</v>
      </c>
      <c r="Z10" s="704">
        <f t="shared" si="3"/>
        <v>960000</v>
      </c>
      <c r="AA10" s="704">
        <v>0</v>
      </c>
      <c r="AB10" s="704">
        <f t="shared" si="4"/>
        <v>73200</v>
      </c>
      <c r="AC10" s="704">
        <f t="shared" si="6"/>
        <v>19943200</v>
      </c>
      <c r="AD10" s="704">
        <f t="shared" si="7"/>
        <v>23725200</v>
      </c>
      <c r="AE10" s="759"/>
    </row>
    <row r="11" spans="1:31" ht="34.5" customHeight="1" x14ac:dyDescent="0.25">
      <c r="A11" s="595">
        <v>11</v>
      </c>
      <c r="B11" s="743"/>
      <c r="C11" s="311" t="s">
        <v>2025</v>
      </c>
      <c r="D11" s="749"/>
      <c r="E11" s="751"/>
      <c r="F11" s="752"/>
      <c r="G11" s="754"/>
      <c r="H11" s="743"/>
      <c r="I11" s="743"/>
      <c r="J11" s="756"/>
      <c r="K11" s="758"/>
      <c r="L11" s="756"/>
      <c r="M11" s="756"/>
      <c r="N11" s="743"/>
      <c r="O11" s="743"/>
      <c r="P11" s="730"/>
      <c r="Q11" s="733"/>
      <c r="R11" s="714"/>
      <c r="S11" s="716"/>
      <c r="T11" s="737"/>
      <c r="U11" s="707"/>
      <c r="V11" s="737"/>
      <c r="W11" s="707"/>
      <c r="X11" s="705"/>
      <c r="Y11" s="705"/>
      <c r="Z11" s="705"/>
      <c r="AA11" s="705"/>
      <c r="AB11" s="705"/>
      <c r="AC11" s="705"/>
      <c r="AD11" s="705"/>
      <c r="AE11" s="760"/>
    </row>
    <row r="12" spans="1:31" ht="34.5" customHeight="1" x14ac:dyDescent="0.25">
      <c r="A12" s="595">
        <v>12</v>
      </c>
      <c r="B12" s="595">
        <v>8</v>
      </c>
      <c r="C12" s="311" t="s">
        <v>1560</v>
      </c>
      <c r="D12" s="355" t="s">
        <v>35</v>
      </c>
      <c r="E12" s="311" t="s">
        <v>1623</v>
      </c>
      <c r="F12" s="571" t="s">
        <v>2030</v>
      </c>
      <c r="G12" s="356" t="s">
        <v>1757</v>
      </c>
      <c r="H12" s="595" t="s">
        <v>27</v>
      </c>
      <c r="I12" s="595" t="s">
        <v>408</v>
      </c>
      <c r="J12" s="587">
        <v>162.4</v>
      </c>
      <c r="K12" s="596">
        <v>58.8</v>
      </c>
      <c r="L12" s="587">
        <f>J12-K12</f>
        <v>103.60000000000001</v>
      </c>
      <c r="M12" s="587" t="s">
        <v>28</v>
      </c>
      <c r="N12" s="595" t="s">
        <v>29</v>
      </c>
      <c r="O12" s="595">
        <v>1024</v>
      </c>
      <c r="P12" s="406">
        <v>162.4</v>
      </c>
      <c r="Q12" s="406">
        <v>2772</v>
      </c>
      <c r="R12" s="359">
        <f t="shared" si="1"/>
        <v>2.121212121212121E-2</v>
      </c>
      <c r="S12" s="360">
        <v>7</v>
      </c>
      <c r="T12" s="438" t="s">
        <v>2021</v>
      </c>
      <c r="U12" s="283" t="s">
        <v>1917</v>
      </c>
      <c r="V12" s="285" t="s">
        <v>1558</v>
      </c>
      <c r="W12" s="283" t="s">
        <v>25</v>
      </c>
      <c r="X12" s="507">
        <f t="shared" si="2"/>
        <v>9114000</v>
      </c>
      <c r="Y12" s="507">
        <f t="shared" si="5"/>
        <v>45570000</v>
      </c>
      <c r="Z12" s="507">
        <f t="shared" si="3"/>
        <v>3360000</v>
      </c>
      <c r="AA12" s="507">
        <v>0</v>
      </c>
      <c r="AB12" s="507">
        <f t="shared" si="4"/>
        <v>176400</v>
      </c>
      <c r="AC12" s="507">
        <f t="shared" si="6"/>
        <v>49106400</v>
      </c>
      <c r="AD12" s="507">
        <f t="shared" si="7"/>
        <v>58220400</v>
      </c>
      <c r="AE12" s="541"/>
    </row>
    <row r="13" spans="1:31" ht="34.5" customHeight="1" x14ac:dyDescent="0.25">
      <c r="A13" s="595">
        <v>13</v>
      </c>
      <c r="B13" s="595">
        <v>9</v>
      </c>
      <c r="C13" s="310" t="s">
        <v>843</v>
      </c>
      <c r="D13" s="355" t="s">
        <v>35</v>
      </c>
      <c r="E13" s="311" t="s">
        <v>1624</v>
      </c>
      <c r="F13" s="571" t="s">
        <v>2030</v>
      </c>
      <c r="G13" s="356" t="s">
        <v>844</v>
      </c>
      <c r="H13" s="595">
        <v>5</v>
      </c>
      <c r="I13" s="595">
        <v>5</v>
      </c>
      <c r="J13" s="587">
        <v>272.2</v>
      </c>
      <c r="K13" s="596">
        <v>4.5999999999999996</v>
      </c>
      <c r="L13" s="587">
        <f>J13-K13</f>
        <v>267.59999999999997</v>
      </c>
      <c r="M13" s="587" t="s">
        <v>28</v>
      </c>
      <c r="N13" s="595">
        <v>18</v>
      </c>
      <c r="O13" s="595">
        <v>759</v>
      </c>
      <c r="P13" s="406">
        <v>272.2</v>
      </c>
      <c r="Q13" s="406">
        <v>1152</v>
      </c>
      <c r="R13" s="359">
        <f t="shared" si="1"/>
        <v>3.9930555555555552E-3</v>
      </c>
      <c r="S13" s="360">
        <v>1</v>
      </c>
      <c r="T13" s="438" t="s">
        <v>2021</v>
      </c>
      <c r="U13" s="283" t="s">
        <v>1917</v>
      </c>
      <c r="V13" s="285" t="s">
        <v>1569</v>
      </c>
      <c r="W13" s="283" t="s">
        <v>25</v>
      </c>
      <c r="X13" s="507">
        <f t="shared" si="2"/>
        <v>713000</v>
      </c>
      <c r="Y13" s="507">
        <f t="shared" si="5"/>
        <v>3565000</v>
      </c>
      <c r="Z13" s="507">
        <f t="shared" si="3"/>
        <v>480000</v>
      </c>
      <c r="AA13" s="507">
        <v>0</v>
      </c>
      <c r="AB13" s="507">
        <f t="shared" si="4"/>
        <v>13799.999999999998</v>
      </c>
      <c r="AC13" s="507">
        <f t="shared" si="6"/>
        <v>4058800</v>
      </c>
      <c r="AD13" s="507">
        <f t="shared" si="7"/>
        <v>4771800</v>
      </c>
      <c r="AE13" s="541"/>
    </row>
    <row r="14" spans="1:31" ht="34.5" customHeight="1" x14ac:dyDescent="0.25">
      <c r="A14" s="595">
        <v>18</v>
      </c>
      <c r="B14" s="595">
        <v>10</v>
      </c>
      <c r="C14" s="310" t="s">
        <v>534</v>
      </c>
      <c r="D14" s="355" t="s">
        <v>35</v>
      </c>
      <c r="E14" s="311" t="s">
        <v>1625</v>
      </c>
      <c r="F14" s="571" t="s">
        <v>2030</v>
      </c>
      <c r="G14" s="356" t="s">
        <v>535</v>
      </c>
      <c r="H14" s="595" t="s">
        <v>424</v>
      </c>
      <c r="I14" s="595" t="s">
        <v>137</v>
      </c>
      <c r="J14" s="587">
        <v>291.2</v>
      </c>
      <c r="K14" s="596">
        <v>100.4</v>
      </c>
      <c r="L14" s="587">
        <f t="shared" ref="L14:L49" si="8">J14-K14</f>
        <v>190.79999999999998</v>
      </c>
      <c r="M14" s="587" t="s">
        <v>28</v>
      </c>
      <c r="N14" s="595" t="s">
        <v>29</v>
      </c>
      <c r="O14" s="595" t="s">
        <v>539</v>
      </c>
      <c r="P14" s="406">
        <v>291.2</v>
      </c>
      <c r="Q14" s="406">
        <v>2304</v>
      </c>
      <c r="R14" s="359">
        <f t="shared" si="1"/>
        <v>4.3576388888888894E-2</v>
      </c>
      <c r="S14" s="360">
        <v>6</v>
      </c>
      <c r="T14" s="438" t="s">
        <v>2021</v>
      </c>
      <c r="U14" s="283" t="s">
        <v>1917</v>
      </c>
      <c r="V14" s="285" t="s">
        <v>537</v>
      </c>
      <c r="W14" s="286" t="s">
        <v>25</v>
      </c>
      <c r="X14" s="507">
        <f t="shared" si="2"/>
        <v>15562000</v>
      </c>
      <c r="Y14" s="507">
        <f t="shared" si="5"/>
        <v>77810000</v>
      </c>
      <c r="Z14" s="507">
        <f t="shared" si="3"/>
        <v>2880000</v>
      </c>
      <c r="AA14" s="507">
        <v>0</v>
      </c>
      <c r="AB14" s="507">
        <f t="shared" si="4"/>
        <v>301200</v>
      </c>
      <c r="AC14" s="507">
        <f t="shared" si="6"/>
        <v>80991200</v>
      </c>
      <c r="AD14" s="507">
        <f t="shared" si="7"/>
        <v>96553200</v>
      </c>
      <c r="AE14" s="541"/>
    </row>
    <row r="15" spans="1:31" ht="34.5" customHeight="1" x14ac:dyDescent="0.25">
      <c r="A15" s="595">
        <v>19</v>
      </c>
      <c r="B15" s="595">
        <v>11</v>
      </c>
      <c r="C15" s="311" t="s">
        <v>1638</v>
      </c>
      <c r="D15" s="355" t="s">
        <v>35</v>
      </c>
      <c r="E15" s="311" t="s">
        <v>1625</v>
      </c>
      <c r="F15" s="571" t="s">
        <v>2030</v>
      </c>
      <c r="G15" s="356" t="s">
        <v>1749</v>
      </c>
      <c r="H15" s="595" t="s">
        <v>424</v>
      </c>
      <c r="I15" s="595" t="s">
        <v>146</v>
      </c>
      <c r="J15" s="587">
        <v>146.5</v>
      </c>
      <c r="K15" s="596">
        <v>50.1</v>
      </c>
      <c r="L15" s="587">
        <f t="shared" si="8"/>
        <v>96.4</v>
      </c>
      <c r="M15" s="587" t="s">
        <v>28</v>
      </c>
      <c r="N15" s="595" t="s">
        <v>29</v>
      </c>
      <c r="O15" s="595" t="s">
        <v>543</v>
      </c>
      <c r="P15" s="406">
        <v>146.5</v>
      </c>
      <c r="Q15" s="406">
        <v>2304</v>
      </c>
      <c r="R15" s="359">
        <f t="shared" si="1"/>
        <v>2.1744791666666666E-2</v>
      </c>
      <c r="S15" s="360">
        <v>3</v>
      </c>
      <c r="T15" s="438" t="s">
        <v>2021</v>
      </c>
      <c r="U15" s="283" t="s">
        <v>1917</v>
      </c>
      <c r="V15" s="285" t="s">
        <v>541</v>
      </c>
      <c r="W15" s="286" t="s">
        <v>25</v>
      </c>
      <c r="X15" s="507">
        <f t="shared" si="2"/>
        <v>7765500</v>
      </c>
      <c r="Y15" s="507">
        <f t="shared" si="5"/>
        <v>38827500</v>
      </c>
      <c r="Z15" s="507">
        <f t="shared" si="3"/>
        <v>1440000</v>
      </c>
      <c r="AA15" s="507">
        <v>0</v>
      </c>
      <c r="AB15" s="507">
        <f t="shared" si="4"/>
        <v>150300</v>
      </c>
      <c r="AC15" s="507">
        <f t="shared" si="6"/>
        <v>40417800</v>
      </c>
      <c r="AD15" s="507">
        <f t="shared" si="7"/>
        <v>48183300</v>
      </c>
      <c r="AE15" s="541"/>
    </row>
    <row r="16" spans="1:31" ht="34.5" customHeight="1" x14ac:dyDescent="0.25">
      <c r="A16" s="595">
        <v>20</v>
      </c>
      <c r="B16" s="595">
        <v>12</v>
      </c>
      <c r="C16" s="311" t="s">
        <v>1639</v>
      </c>
      <c r="D16" s="355" t="s">
        <v>35</v>
      </c>
      <c r="E16" s="311" t="s">
        <v>1625</v>
      </c>
      <c r="F16" s="571" t="s">
        <v>2030</v>
      </c>
      <c r="G16" s="356" t="s">
        <v>546</v>
      </c>
      <c r="H16" s="595" t="s">
        <v>424</v>
      </c>
      <c r="I16" s="595" t="s">
        <v>161</v>
      </c>
      <c r="J16" s="587">
        <v>73.5</v>
      </c>
      <c r="K16" s="596">
        <v>24.9</v>
      </c>
      <c r="L16" s="587">
        <f t="shared" si="8"/>
        <v>48.6</v>
      </c>
      <c r="M16" s="587" t="s">
        <v>28</v>
      </c>
      <c r="N16" s="595" t="s">
        <v>29</v>
      </c>
      <c r="O16" s="595" t="s">
        <v>549</v>
      </c>
      <c r="P16" s="406">
        <v>73.5</v>
      </c>
      <c r="Q16" s="406">
        <v>1152</v>
      </c>
      <c r="R16" s="359">
        <f t="shared" si="1"/>
        <v>2.1614583333333333E-2</v>
      </c>
      <c r="S16" s="360">
        <v>4</v>
      </c>
      <c r="T16" s="438" t="s">
        <v>2021</v>
      </c>
      <c r="U16" s="283" t="s">
        <v>1917</v>
      </c>
      <c r="V16" s="285" t="s">
        <v>547</v>
      </c>
      <c r="W16" s="286" t="s">
        <v>25</v>
      </c>
      <c r="X16" s="507">
        <f t="shared" si="2"/>
        <v>3859500</v>
      </c>
      <c r="Y16" s="507">
        <f t="shared" si="5"/>
        <v>19297500</v>
      </c>
      <c r="Z16" s="507">
        <f t="shared" si="3"/>
        <v>1920000</v>
      </c>
      <c r="AA16" s="507">
        <v>0</v>
      </c>
      <c r="AB16" s="507">
        <f t="shared" si="4"/>
        <v>74700</v>
      </c>
      <c r="AC16" s="507">
        <f t="shared" si="6"/>
        <v>21292200</v>
      </c>
      <c r="AD16" s="507">
        <f t="shared" si="7"/>
        <v>25151700</v>
      </c>
      <c r="AE16" s="541"/>
    </row>
    <row r="17" spans="1:31" ht="34.5" customHeight="1" x14ac:dyDescent="0.25">
      <c r="A17" s="595">
        <v>22</v>
      </c>
      <c r="B17" s="595">
        <v>13</v>
      </c>
      <c r="C17" s="310" t="s">
        <v>1642</v>
      </c>
      <c r="D17" s="355" t="s">
        <v>35</v>
      </c>
      <c r="E17" s="311" t="s">
        <v>1625</v>
      </c>
      <c r="F17" s="571" t="s">
        <v>2030</v>
      </c>
      <c r="G17" s="356" t="s">
        <v>1643</v>
      </c>
      <c r="H17" s="595" t="s">
        <v>424</v>
      </c>
      <c r="I17" s="595" t="s">
        <v>575</v>
      </c>
      <c r="J17" s="587">
        <v>111.9</v>
      </c>
      <c r="K17" s="596">
        <v>37.6</v>
      </c>
      <c r="L17" s="587">
        <f t="shared" si="8"/>
        <v>74.300000000000011</v>
      </c>
      <c r="M17" s="587" t="s">
        <v>28</v>
      </c>
      <c r="N17" s="595" t="s">
        <v>29</v>
      </c>
      <c r="O17" s="595" t="s">
        <v>576</v>
      </c>
      <c r="P17" s="406">
        <v>111.9</v>
      </c>
      <c r="Q17" s="406">
        <v>1843.2</v>
      </c>
      <c r="R17" s="359">
        <f t="shared" si="1"/>
        <v>2.0399305555555556E-2</v>
      </c>
      <c r="S17" s="360">
        <v>7</v>
      </c>
      <c r="T17" s="438" t="s">
        <v>2021</v>
      </c>
      <c r="U17" s="283" t="s">
        <v>1917</v>
      </c>
      <c r="V17" s="285" t="s">
        <v>1644</v>
      </c>
      <c r="W17" s="286" t="s">
        <v>25</v>
      </c>
      <c r="X17" s="507">
        <f t="shared" si="2"/>
        <v>5828000</v>
      </c>
      <c r="Y17" s="507">
        <f t="shared" si="5"/>
        <v>29140000</v>
      </c>
      <c r="Z17" s="507">
        <f t="shared" si="3"/>
        <v>3360000</v>
      </c>
      <c r="AA17" s="507">
        <v>0</v>
      </c>
      <c r="AB17" s="507">
        <f t="shared" si="4"/>
        <v>112800</v>
      </c>
      <c r="AC17" s="507">
        <f t="shared" si="6"/>
        <v>32612800</v>
      </c>
      <c r="AD17" s="507">
        <f t="shared" si="7"/>
        <v>38440800</v>
      </c>
      <c r="AE17" s="541"/>
    </row>
    <row r="18" spans="1:31" ht="34.5" customHeight="1" x14ac:dyDescent="0.25">
      <c r="A18" s="595">
        <v>23</v>
      </c>
      <c r="B18" s="595">
        <v>14</v>
      </c>
      <c r="C18" s="311" t="s">
        <v>1646</v>
      </c>
      <c r="D18" s="355" t="s">
        <v>35</v>
      </c>
      <c r="E18" s="311" t="s">
        <v>1625</v>
      </c>
      <c r="F18" s="571" t="s">
        <v>2030</v>
      </c>
      <c r="G18" s="356" t="s">
        <v>579</v>
      </c>
      <c r="H18" s="595" t="s">
        <v>424</v>
      </c>
      <c r="I18" s="595" t="s">
        <v>203</v>
      </c>
      <c r="J18" s="587">
        <v>147.80000000000001</v>
      </c>
      <c r="K18" s="596">
        <v>49.8</v>
      </c>
      <c r="L18" s="587">
        <f t="shared" si="8"/>
        <v>98.000000000000014</v>
      </c>
      <c r="M18" s="587" t="s">
        <v>28</v>
      </c>
      <c r="N18" s="595" t="s">
        <v>29</v>
      </c>
      <c r="O18" s="595" t="s">
        <v>582</v>
      </c>
      <c r="P18" s="406">
        <v>147.80000000000001</v>
      </c>
      <c r="Q18" s="406">
        <v>2304</v>
      </c>
      <c r="R18" s="359">
        <f t="shared" si="1"/>
        <v>2.1614583333333333E-2</v>
      </c>
      <c r="S18" s="360">
        <v>7</v>
      </c>
      <c r="T18" s="438" t="s">
        <v>2021</v>
      </c>
      <c r="U18" s="283" t="s">
        <v>1917</v>
      </c>
      <c r="V18" s="285" t="s">
        <v>580</v>
      </c>
      <c r="W18" s="286" t="s">
        <v>25</v>
      </c>
      <c r="X18" s="507">
        <f t="shared" si="2"/>
        <v>7719000</v>
      </c>
      <c r="Y18" s="507">
        <f t="shared" si="5"/>
        <v>38595000</v>
      </c>
      <c r="Z18" s="507">
        <f t="shared" si="3"/>
        <v>3360000</v>
      </c>
      <c r="AA18" s="507">
        <v>0</v>
      </c>
      <c r="AB18" s="507">
        <f t="shared" si="4"/>
        <v>149400</v>
      </c>
      <c r="AC18" s="507">
        <f t="shared" si="6"/>
        <v>42104400</v>
      </c>
      <c r="AD18" s="507">
        <f t="shared" si="7"/>
        <v>49823400</v>
      </c>
      <c r="AE18" s="541"/>
    </row>
    <row r="19" spans="1:31" ht="34.5" customHeight="1" x14ac:dyDescent="0.25">
      <c r="A19" s="595">
        <v>24</v>
      </c>
      <c r="B19" s="595">
        <v>15</v>
      </c>
      <c r="C19" s="311" t="s">
        <v>1647</v>
      </c>
      <c r="D19" s="355" t="s">
        <v>35</v>
      </c>
      <c r="E19" s="311" t="s">
        <v>1625</v>
      </c>
      <c r="F19" s="571" t="s">
        <v>2030</v>
      </c>
      <c r="G19" s="356" t="s">
        <v>1648</v>
      </c>
      <c r="H19" s="595" t="s">
        <v>424</v>
      </c>
      <c r="I19" s="595" t="s">
        <v>649</v>
      </c>
      <c r="J19" s="587">
        <v>37.700000000000003</v>
      </c>
      <c r="K19" s="596">
        <v>12.4</v>
      </c>
      <c r="L19" s="587">
        <f t="shared" si="8"/>
        <v>25.300000000000004</v>
      </c>
      <c r="M19" s="587" t="s">
        <v>28</v>
      </c>
      <c r="N19" s="595" t="s">
        <v>29</v>
      </c>
      <c r="O19" s="595" t="s">
        <v>1582</v>
      </c>
      <c r="P19" s="406">
        <v>37.700000000000003</v>
      </c>
      <c r="Q19" s="406">
        <v>687.6</v>
      </c>
      <c r="R19" s="359">
        <f t="shared" si="1"/>
        <v>1.8033740546829553E-2</v>
      </c>
      <c r="S19" s="360">
        <v>6</v>
      </c>
      <c r="T19" s="438" t="s">
        <v>2021</v>
      </c>
      <c r="U19" s="283" t="s">
        <v>1917</v>
      </c>
      <c r="V19" s="285" t="s">
        <v>1951</v>
      </c>
      <c r="W19" s="286" t="s">
        <v>25</v>
      </c>
      <c r="X19" s="507">
        <f t="shared" si="2"/>
        <v>1922000</v>
      </c>
      <c r="Y19" s="507">
        <f t="shared" si="5"/>
        <v>9610000</v>
      </c>
      <c r="Z19" s="507">
        <f t="shared" si="3"/>
        <v>2880000</v>
      </c>
      <c r="AA19" s="507">
        <v>0</v>
      </c>
      <c r="AB19" s="507">
        <f t="shared" si="4"/>
        <v>37200</v>
      </c>
      <c r="AC19" s="507">
        <f t="shared" si="6"/>
        <v>12527200</v>
      </c>
      <c r="AD19" s="507">
        <f t="shared" si="7"/>
        <v>14449200</v>
      </c>
      <c r="AE19" s="541"/>
    </row>
    <row r="20" spans="1:31" ht="34.5" customHeight="1" x14ac:dyDescent="0.25">
      <c r="A20" s="595">
        <v>25</v>
      </c>
      <c r="B20" s="595">
        <v>16</v>
      </c>
      <c r="C20" s="311" t="s">
        <v>1649</v>
      </c>
      <c r="D20" s="355" t="s">
        <v>35</v>
      </c>
      <c r="E20" s="311" t="s">
        <v>1625</v>
      </c>
      <c r="F20" s="571" t="s">
        <v>2030</v>
      </c>
      <c r="G20" s="356" t="s">
        <v>1751</v>
      </c>
      <c r="H20" s="595" t="s">
        <v>424</v>
      </c>
      <c r="I20" s="595" t="s">
        <v>237</v>
      </c>
      <c r="J20" s="587">
        <v>114.4</v>
      </c>
      <c r="K20" s="596">
        <v>37.5</v>
      </c>
      <c r="L20" s="587">
        <f t="shared" si="8"/>
        <v>76.900000000000006</v>
      </c>
      <c r="M20" s="587" t="s">
        <v>28</v>
      </c>
      <c r="N20" s="595" t="s">
        <v>29</v>
      </c>
      <c r="O20" s="595" t="s">
        <v>611</v>
      </c>
      <c r="P20" s="406">
        <v>114.4</v>
      </c>
      <c r="Q20" s="406">
        <v>1404</v>
      </c>
      <c r="R20" s="359">
        <f t="shared" si="1"/>
        <v>2.6709401709401708E-2</v>
      </c>
      <c r="S20" s="360">
        <v>4</v>
      </c>
      <c r="T20" s="438" t="s">
        <v>2021</v>
      </c>
      <c r="U20" s="283" t="s">
        <v>1917</v>
      </c>
      <c r="V20" s="285" t="s">
        <v>609</v>
      </c>
      <c r="W20" s="286" t="s">
        <v>25</v>
      </c>
      <c r="X20" s="507">
        <f t="shared" si="2"/>
        <v>5812500</v>
      </c>
      <c r="Y20" s="507">
        <f t="shared" si="5"/>
        <v>29062500</v>
      </c>
      <c r="Z20" s="507">
        <f t="shared" si="3"/>
        <v>1920000</v>
      </c>
      <c r="AA20" s="507">
        <v>0</v>
      </c>
      <c r="AB20" s="507">
        <f t="shared" si="4"/>
        <v>112500</v>
      </c>
      <c r="AC20" s="507">
        <f t="shared" si="6"/>
        <v>31095000</v>
      </c>
      <c r="AD20" s="507">
        <f t="shared" si="7"/>
        <v>36907500</v>
      </c>
      <c r="AE20" s="541"/>
    </row>
    <row r="21" spans="1:31" ht="34.5" customHeight="1" x14ac:dyDescent="0.25">
      <c r="A21" s="595">
        <v>27</v>
      </c>
      <c r="B21" s="595">
        <v>17</v>
      </c>
      <c r="C21" s="311" t="s">
        <v>1651</v>
      </c>
      <c r="D21" s="355" t="s">
        <v>35</v>
      </c>
      <c r="E21" s="311" t="s">
        <v>1625</v>
      </c>
      <c r="F21" s="571" t="s">
        <v>2030</v>
      </c>
      <c r="G21" s="356" t="s">
        <v>1753</v>
      </c>
      <c r="H21" s="595" t="s">
        <v>424</v>
      </c>
      <c r="I21" s="595" t="s">
        <v>296</v>
      </c>
      <c r="J21" s="587">
        <v>76.599999999999994</v>
      </c>
      <c r="K21" s="596">
        <v>24.8</v>
      </c>
      <c r="L21" s="587">
        <f t="shared" si="8"/>
        <v>51.8</v>
      </c>
      <c r="M21" s="587" t="s">
        <v>28</v>
      </c>
      <c r="N21" s="595" t="s">
        <v>168</v>
      </c>
      <c r="O21" s="595" t="s">
        <v>431</v>
      </c>
      <c r="P21" s="406">
        <v>76.599999999999994</v>
      </c>
      <c r="Q21" s="406">
        <v>1368</v>
      </c>
      <c r="R21" s="359">
        <f t="shared" si="1"/>
        <v>1.8128654970760234E-2</v>
      </c>
      <c r="S21" s="360">
        <v>6</v>
      </c>
      <c r="T21" s="438" t="s">
        <v>2021</v>
      </c>
      <c r="U21" s="283" t="s">
        <v>1917</v>
      </c>
      <c r="V21" s="285" t="s">
        <v>1945</v>
      </c>
      <c r="W21" s="286" t="s">
        <v>25</v>
      </c>
      <c r="X21" s="507">
        <f t="shared" si="2"/>
        <v>3844000</v>
      </c>
      <c r="Y21" s="507">
        <f t="shared" si="5"/>
        <v>19220000</v>
      </c>
      <c r="Z21" s="507">
        <f t="shared" si="3"/>
        <v>2880000</v>
      </c>
      <c r="AA21" s="507">
        <v>0</v>
      </c>
      <c r="AB21" s="507">
        <f t="shared" si="4"/>
        <v>74400</v>
      </c>
      <c r="AC21" s="507">
        <f t="shared" si="6"/>
        <v>22174400</v>
      </c>
      <c r="AD21" s="507">
        <f t="shared" si="7"/>
        <v>26018400</v>
      </c>
      <c r="AE21" s="541"/>
    </row>
    <row r="22" spans="1:31" ht="34.5" customHeight="1" x14ac:dyDescent="0.25">
      <c r="A22" s="595">
        <v>28</v>
      </c>
      <c r="B22" s="595">
        <v>18</v>
      </c>
      <c r="C22" s="310" t="s">
        <v>664</v>
      </c>
      <c r="D22" s="355" t="s">
        <v>35</v>
      </c>
      <c r="E22" s="311" t="s">
        <v>1625</v>
      </c>
      <c r="F22" s="571" t="s">
        <v>2030</v>
      </c>
      <c r="G22" s="356" t="s">
        <v>665</v>
      </c>
      <c r="H22" s="595" t="s">
        <v>424</v>
      </c>
      <c r="I22" s="595" t="s">
        <v>315</v>
      </c>
      <c r="J22" s="587">
        <v>274.7</v>
      </c>
      <c r="K22" s="596">
        <v>87.4</v>
      </c>
      <c r="L22" s="587">
        <f t="shared" si="8"/>
        <v>187.29999999999998</v>
      </c>
      <c r="M22" s="587" t="s">
        <v>28</v>
      </c>
      <c r="N22" s="595" t="s">
        <v>168</v>
      </c>
      <c r="O22" s="595" t="s">
        <v>668</v>
      </c>
      <c r="P22" s="406">
        <v>274.7</v>
      </c>
      <c r="Q22" s="406">
        <v>3924</v>
      </c>
      <c r="R22" s="359">
        <f t="shared" si="1"/>
        <v>2.2273190621814477E-2</v>
      </c>
      <c r="S22" s="360">
        <v>7</v>
      </c>
      <c r="T22" s="438" t="s">
        <v>2021</v>
      </c>
      <c r="U22" s="283" t="s">
        <v>1917</v>
      </c>
      <c r="V22" s="285" t="s">
        <v>666</v>
      </c>
      <c r="W22" s="286" t="s">
        <v>25</v>
      </c>
      <c r="X22" s="507">
        <f t="shared" si="2"/>
        <v>13547000</v>
      </c>
      <c r="Y22" s="507">
        <f t="shared" si="5"/>
        <v>67735000</v>
      </c>
      <c r="Z22" s="507">
        <f t="shared" si="3"/>
        <v>3360000</v>
      </c>
      <c r="AA22" s="507">
        <v>0</v>
      </c>
      <c r="AB22" s="507">
        <f t="shared" si="4"/>
        <v>262200</v>
      </c>
      <c r="AC22" s="507">
        <f t="shared" si="6"/>
        <v>71357200</v>
      </c>
      <c r="AD22" s="507">
        <f t="shared" si="7"/>
        <v>84904200</v>
      </c>
      <c r="AE22" s="541"/>
    </row>
    <row r="23" spans="1:31" ht="34.5" customHeight="1" x14ac:dyDescent="0.25">
      <c r="A23" s="595">
        <v>29</v>
      </c>
      <c r="B23" s="595">
        <v>19</v>
      </c>
      <c r="C23" s="311" t="s">
        <v>1652</v>
      </c>
      <c r="D23" s="355" t="s">
        <v>35</v>
      </c>
      <c r="E23" s="311" t="s">
        <v>1625</v>
      </c>
      <c r="F23" s="571" t="s">
        <v>2030</v>
      </c>
      <c r="G23" s="356" t="s">
        <v>700</v>
      </c>
      <c r="H23" s="595" t="s">
        <v>424</v>
      </c>
      <c r="I23" s="595" t="s">
        <v>346</v>
      </c>
      <c r="J23" s="587">
        <v>120.4</v>
      </c>
      <c r="K23" s="596">
        <v>37.6</v>
      </c>
      <c r="L23" s="587">
        <f t="shared" si="8"/>
        <v>82.800000000000011</v>
      </c>
      <c r="M23" s="587" t="s">
        <v>28</v>
      </c>
      <c r="N23" s="595" t="s">
        <v>168</v>
      </c>
      <c r="O23" s="595" t="s">
        <v>704</v>
      </c>
      <c r="P23" s="406">
        <v>120.4</v>
      </c>
      <c r="Q23" s="406">
        <v>1620</v>
      </c>
      <c r="R23" s="359">
        <f t="shared" si="1"/>
        <v>2.3209876543209877E-2</v>
      </c>
      <c r="S23" s="360">
        <v>8</v>
      </c>
      <c r="T23" s="438" t="s">
        <v>2021</v>
      </c>
      <c r="U23" s="283" t="s">
        <v>1917</v>
      </c>
      <c r="V23" s="285" t="s">
        <v>702</v>
      </c>
      <c r="W23" s="286" t="s">
        <v>25</v>
      </c>
      <c r="X23" s="507">
        <f t="shared" si="2"/>
        <v>5828000</v>
      </c>
      <c r="Y23" s="507">
        <f t="shared" si="5"/>
        <v>29140000</v>
      </c>
      <c r="Z23" s="507">
        <f t="shared" si="3"/>
        <v>3840000</v>
      </c>
      <c r="AA23" s="507">
        <v>0</v>
      </c>
      <c r="AB23" s="507">
        <f t="shared" si="4"/>
        <v>112800</v>
      </c>
      <c r="AC23" s="507">
        <f t="shared" si="6"/>
        <v>33092800</v>
      </c>
      <c r="AD23" s="507">
        <f t="shared" si="7"/>
        <v>38920800</v>
      </c>
      <c r="AE23" s="541"/>
    </row>
    <row r="24" spans="1:31" ht="34.5" customHeight="1" x14ac:dyDescent="0.25">
      <c r="A24" s="595">
        <v>30</v>
      </c>
      <c r="B24" s="595">
        <v>20</v>
      </c>
      <c r="C24" s="311" t="s">
        <v>1769</v>
      </c>
      <c r="D24" s="355" t="s">
        <v>35</v>
      </c>
      <c r="E24" s="311" t="s">
        <v>1625</v>
      </c>
      <c r="F24" s="571" t="s">
        <v>2030</v>
      </c>
      <c r="G24" s="356" t="s">
        <v>1754</v>
      </c>
      <c r="H24" s="595" t="s">
        <v>424</v>
      </c>
      <c r="I24" s="595" t="s">
        <v>359</v>
      </c>
      <c r="J24" s="587">
        <v>159.9</v>
      </c>
      <c r="K24" s="596">
        <v>50.1</v>
      </c>
      <c r="L24" s="587">
        <f t="shared" si="8"/>
        <v>109.80000000000001</v>
      </c>
      <c r="M24" s="587" t="s">
        <v>28</v>
      </c>
      <c r="N24" s="595" t="s">
        <v>168</v>
      </c>
      <c r="O24" s="595" t="s">
        <v>713</v>
      </c>
      <c r="P24" s="406">
        <v>159.9</v>
      </c>
      <c r="Q24" s="406">
        <v>2304</v>
      </c>
      <c r="R24" s="359">
        <f t="shared" si="1"/>
        <v>2.1744791666666666E-2</v>
      </c>
      <c r="S24" s="360">
        <v>9</v>
      </c>
      <c r="T24" s="438" t="s">
        <v>2021</v>
      </c>
      <c r="U24" s="283" t="s">
        <v>1917</v>
      </c>
      <c r="V24" s="708" t="s">
        <v>2013</v>
      </c>
      <c r="W24" s="709"/>
      <c r="X24" s="507">
        <f t="shared" si="2"/>
        <v>7765500</v>
      </c>
      <c r="Y24" s="507">
        <f t="shared" si="5"/>
        <v>38827500</v>
      </c>
      <c r="Z24" s="507">
        <f t="shared" si="3"/>
        <v>4320000</v>
      </c>
      <c r="AA24" s="507">
        <v>0</v>
      </c>
      <c r="AB24" s="507">
        <f t="shared" si="4"/>
        <v>150300</v>
      </c>
      <c r="AC24" s="507">
        <f t="shared" si="6"/>
        <v>43297800</v>
      </c>
      <c r="AD24" s="507">
        <f t="shared" si="7"/>
        <v>51063300</v>
      </c>
      <c r="AE24" s="541"/>
    </row>
    <row r="25" spans="1:31" ht="34.5" customHeight="1" x14ac:dyDescent="0.25">
      <c r="A25" s="595">
        <v>31</v>
      </c>
      <c r="B25" s="595">
        <v>21</v>
      </c>
      <c r="C25" s="311" t="s">
        <v>1656</v>
      </c>
      <c r="D25" s="355" t="s">
        <v>35</v>
      </c>
      <c r="E25" s="311" t="s">
        <v>1625</v>
      </c>
      <c r="F25" s="571" t="s">
        <v>2030</v>
      </c>
      <c r="G25" s="356" t="s">
        <v>715</v>
      </c>
      <c r="H25" s="595" t="s">
        <v>424</v>
      </c>
      <c r="I25" s="595" t="s">
        <v>366</v>
      </c>
      <c r="J25" s="587">
        <v>199.3</v>
      </c>
      <c r="K25" s="596">
        <v>62.4</v>
      </c>
      <c r="L25" s="587">
        <f t="shared" si="8"/>
        <v>136.9</v>
      </c>
      <c r="M25" s="587" t="s">
        <v>28</v>
      </c>
      <c r="N25" s="595" t="s">
        <v>168</v>
      </c>
      <c r="O25" s="595" t="s">
        <v>718</v>
      </c>
      <c r="P25" s="406">
        <v>199.3</v>
      </c>
      <c r="Q25" s="406">
        <v>2772</v>
      </c>
      <c r="R25" s="359">
        <f t="shared" si="1"/>
        <v>2.2510822510822509E-2</v>
      </c>
      <c r="S25" s="360">
        <v>6</v>
      </c>
      <c r="T25" s="438" t="s">
        <v>2021</v>
      </c>
      <c r="U25" s="283" t="s">
        <v>1917</v>
      </c>
      <c r="V25" s="285" t="s">
        <v>716</v>
      </c>
      <c r="W25" s="286" t="s">
        <v>25</v>
      </c>
      <c r="X25" s="507">
        <f t="shared" si="2"/>
        <v>9672000</v>
      </c>
      <c r="Y25" s="507">
        <f t="shared" si="5"/>
        <v>48360000</v>
      </c>
      <c r="Z25" s="507">
        <f t="shared" si="3"/>
        <v>2880000</v>
      </c>
      <c r="AA25" s="507">
        <v>0</v>
      </c>
      <c r="AB25" s="507">
        <f t="shared" si="4"/>
        <v>187200</v>
      </c>
      <c r="AC25" s="507">
        <f t="shared" si="6"/>
        <v>51427200</v>
      </c>
      <c r="AD25" s="507">
        <f t="shared" si="7"/>
        <v>61099200</v>
      </c>
      <c r="AE25" s="541"/>
    </row>
    <row r="26" spans="1:31" ht="34.5" customHeight="1" x14ac:dyDescent="0.25">
      <c r="A26" s="595">
        <v>32</v>
      </c>
      <c r="B26" s="595">
        <v>22</v>
      </c>
      <c r="C26" s="311" t="s">
        <v>1669</v>
      </c>
      <c r="D26" s="355" t="s">
        <v>35</v>
      </c>
      <c r="E26" s="311" t="s">
        <v>1624</v>
      </c>
      <c r="F26" s="571" t="s">
        <v>2030</v>
      </c>
      <c r="G26" s="356" t="s">
        <v>791</v>
      </c>
      <c r="H26" s="595" t="s">
        <v>40</v>
      </c>
      <c r="I26" s="595" t="s">
        <v>168</v>
      </c>
      <c r="J26" s="587">
        <v>436.2</v>
      </c>
      <c r="K26" s="596">
        <v>45.1</v>
      </c>
      <c r="L26" s="587">
        <f t="shared" si="8"/>
        <v>391.09999999999997</v>
      </c>
      <c r="M26" s="587" t="s">
        <v>28</v>
      </c>
      <c r="N26" s="595" t="s">
        <v>168</v>
      </c>
      <c r="O26" s="595" t="s">
        <v>795</v>
      </c>
      <c r="P26" s="406">
        <v>436.2</v>
      </c>
      <c r="Q26" s="406">
        <v>3848.3999999999996</v>
      </c>
      <c r="R26" s="359">
        <f t="shared" si="1"/>
        <v>1.1719156012888475E-2</v>
      </c>
      <c r="S26" s="363" t="s">
        <v>1981</v>
      </c>
      <c r="T26" s="438" t="s">
        <v>2021</v>
      </c>
      <c r="U26" s="283" t="s">
        <v>1917</v>
      </c>
      <c r="V26" s="285" t="s">
        <v>793</v>
      </c>
      <c r="W26" s="286" t="s">
        <v>25</v>
      </c>
      <c r="X26" s="507">
        <f t="shared" si="2"/>
        <v>6990500</v>
      </c>
      <c r="Y26" s="507">
        <f t="shared" si="5"/>
        <v>34952500</v>
      </c>
      <c r="Z26" s="507">
        <f t="shared" si="3"/>
        <v>1920000</v>
      </c>
      <c r="AA26" s="507">
        <v>0</v>
      </c>
      <c r="AB26" s="507">
        <f t="shared" si="4"/>
        <v>135300</v>
      </c>
      <c r="AC26" s="507">
        <f t="shared" si="6"/>
        <v>37007800</v>
      </c>
      <c r="AD26" s="507">
        <f t="shared" si="7"/>
        <v>43998300</v>
      </c>
      <c r="AE26" s="541"/>
    </row>
    <row r="27" spans="1:31" ht="34.5" customHeight="1" x14ac:dyDescent="0.25">
      <c r="A27" s="595">
        <v>33</v>
      </c>
      <c r="B27" s="595">
        <v>23</v>
      </c>
      <c r="C27" s="311" t="s">
        <v>1658</v>
      </c>
      <c r="D27" s="355" t="s">
        <v>35</v>
      </c>
      <c r="E27" s="311" t="s">
        <v>1624</v>
      </c>
      <c r="F27" s="571" t="s">
        <v>2030</v>
      </c>
      <c r="G27" s="356" t="s">
        <v>1744</v>
      </c>
      <c r="H27" s="595" t="s">
        <v>40</v>
      </c>
      <c r="I27" s="595" t="s">
        <v>182</v>
      </c>
      <c r="J27" s="587">
        <v>184.7</v>
      </c>
      <c r="K27" s="596">
        <v>19.5</v>
      </c>
      <c r="L27" s="587">
        <f t="shared" si="8"/>
        <v>165.2</v>
      </c>
      <c r="M27" s="587" t="s">
        <v>28</v>
      </c>
      <c r="N27" s="595" t="s">
        <v>168</v>
      </c>
      <c r="O27" s="595" t="s">
        <v>799</v>
      </c>
      <c r="P27" s="406">
        <v>184.7</v>
      </c>
      <c r="Q27" s="406">
        <v>1620</v>
      </c>
      <c r="R27" s="359">
        <f t="shared" si="1"/>
        <v>1.2037037037037037E-2</v>
      </c>
      <c r="S27" s="360">
        <v>2</v>
      </c>
      <c r="T27" s="438" t="s">
        <v>2021</v>
      </c>
      <c r="U27" s="283" t="s">
        <v>1917</v>
      </c>
      <c r="V27" s="285" t="s">
        <v>797</v>
      </c>
      <c r="W27" s="286" t="s">
        <v>25</v>
      </c>
      <c r="X27" s="507">
        <f t="shared" si="2"/>
        <v>3022500</v>
      </c>
      <c r="Y27" s="507">
        <f t="shared" si="5"/>
        <v>15112500</v>
      </c>
      <c r="Z27" s="507">
        <f t="shared" si="3"/>
        <v>960000</v>
      </c>
      <c r="AA27" s="507">
        <v>0</v>
      </c>
      <c r="AB27" s="507">
        <f t="shared" si="4"/>
        <v>58500</v>
      </c>
      <c r="AC27" s="507">
        <f t="shared" si="6"/>
        <v>16131000</v>
      </c>
      <c r="AD27" s="507">
        <f t="shared" si="7"/>
        <v>19153500</v>
      </c>
      <c r="AE27" s="541"/>
    </row>
    <row r="28" spans="1:31" ht="34.5" customHeight="1" x14ac:dyDescent="0.25">
      <c r="A28" s="595">
        <v>34</v>
      </c>
      <c r="B28" s="595">
        <v>24</v>
      </c>
      <c r="C28" s="310" t="s">
        <v>1659</v>
      </c>
      <c r="D28" s="355" t="s">
        <v>35</v>
      </c>
      <c r="E28" s="311" t="s">
        <v>1624</v>
      </c>
      <c r="F28" s="571" t="s">
        <v>2030</v>
      </c>
      <c r="G28" s="356" t="s">
        <v>1660</v>
      </c>
      <c r="H28" s="595" t="s">
        <v>40</v>
      </c>
      <c r="I28" s="595" t="s">
        <v>223</v>
      </c>
      <c r="J28" s="587">
        <v>109.4</v>
      </c>
      <c r="K28" s="596">
        <v>18.7</v>
      </c>
      <c r="L28" s="587">
        <f t="shared" si="8"/>
        <v>90.7</v>
      </c>
      <c r="M28" s="587" t="s">
        <v>28</v>
      </c>
      <c r="N28" s="595" t="s">
        <v>168</v>
      </c>
      <c r="O28" s="595" t="s">
        <v>820</v>
      </c>
      <c r="P28" s="406">
        <v>109.4</v>
      </c>
      <c r="Q28" s="406">
        <v>1152</v>
      </c>
      <c r="R28" s="359">
        <f t="shared" si="1"/>
        <v>1.6232638888888887E-2</v>
      </c>
      <c r="S28" s="360">
        <v>5</v>
      </c>
      <c r="T28" s="438" t="s">
        <v>2021</v>
      </c>
      <c r="U28" s="283" t="s">
        <v>1917</v>
      </c>
      <c r="V28" s="285" t="s">
        <v>1662</v>
      </c>
      <c r="W28" s="286" t="s">
        <v>25</v>
      </c>
      <c r="X28" s="507">
        <f t="shared" si="2"/>
        <v>2898500</v>
      </c>
      <c r="Y28" s="507">
        <f t="shared" si="5"/>
        <v>14492500</v>
      </c>
      <c r="Z28" s="507">
        <f t="shared" si="3"/>
        <v>2400000</v>
      </c>
      <c r="AA28" s="507">
        <v>0</v>
      </c>
      <c r="AB28" s="507">
        <f t="shared" si="4"/>
        <v>56100</v>
      </c>
      <c r="AC28" s="507">
        <f t="shared" si="6"/>
        <v>16948600</v>
      </c>
      <c r="AD28" s="507">
        <f t="shared" si="7"/>
        <v>19847100</v>
      </c>
      <c r="AE28" s="541"/>
    </row>
    <row r="29" spans="1:31" ht="34.5" customHeight="1" x14ac:dyDescent="0.25">
      <c r="A29" s="595">
        <v>36</v>
      </c>
      <c r="B29" s="595">
        <v>25</v>
      </c>
      <c r="C29" s="311" t="s">
        <v>1971</v>
      </c>
      <c r="D29" s="355" t="s">
        <v>35</v>
      </c>
      <c r="E29" s="311" t="s">
        <v>1624</v>
      </c>
      <c r="F29" s="571" t="s">
        <v>2030</v>
      </c>
      <c r="G29" s="356" t="s">
        <v>856</v>
      </c>
      <c r="H29" s="595" t="s">
        <v>40</v>
      </c>
      <c r="I29" s="595" t="s">
        <v>296</v>
      </c>
      <c r="J29" s="587">
        <v>365.8</v>
      </c>
      <c r="K29" s="596">
        <v>47.7</v>
      </c>
      <c r="L29" s="587">
        <f t="shared" si="8"/>
        <v>318.10000000000002</v>
      </c>
      <c r="M29" s="587" t="s">
        <v>28</v>
      </c>
      <c r="N29" s="595" t="s">
        <v>168</v>
      </c>
      <c r="O29" s="595" t="s">
        <v>859</v>
      </c>
      <c r="P29" s="406">
        <v>365.8</v>
      </c>
      <c r="Q29" s="406">
        <v>2736</v>
      </c>
      <c r="R29" s="359">
        <f t="shared" si="1"/>
        <v>1.7434210526315792E-2</v>
      </c>
      <c r="S29" s="360">
        <v>9</v>
      </c>
      <c r="T29" s="438" t="s">
        <v>2021</v>
      </c>
      <c r="U29" s="283" t="s">
        <v>1917</v>
      </c>
      <c r="V29" s="285" t="s">
        <v>857</v>
      </c>
      <c r="W29" s="286" t="s">
        <v>25</v>
      </c>
      <c r="X29" s="507">
        <f t="shared" si="2"/>
        <v>7393500</v>
      </c>
      <c r="Y29" s="507">
        <f t="shared" si="5"/>
        <v>36967500</v>
      </c>
      <c r="Z29" s="507">
        <f t="shared" si="3"/>
        <v>4320000</v>
      </c>
      <c r="AA29" s="507">
        <v>0</v>
      </c>
      <c r="AB29" s="507">
        <f t="shared" si="4"/>
        <v>143100</v>
      </c>
      <c r="AC29" s="507">
        <f t="shared" si="6"/>
        <v>41430600</v>
      </c>
      <c r="AD29" s="507">
        <f t="shared" si="7"/>
        <v>48824100</v>
      </c>
      <c r="AE29" s="541"/>
    </row>
    <row r="30" spans="1:31" ht="34.5" customHeight="1" x14ac:dyDescent="0.25">
      <c r="A30" s="595">
        <v>37</v>
      </c>
      <c r="B30" s="595">
        <v>26</v>
      </c>
      <c r="C30" s="311" t="s">
        <v>1783</v>
      </c>
      <c r="D30" s="355" t="s">
        <v>35</v>
      </c>
      <c r="E30" s="311" t="s">
        <v>1624</v>
      </c>
      <c r="F30" s="571" t="s">
        <v>2030</v>
      </c>
      <c r="G30" s="364" t="s">
        <v>1865</v>
      </c>
      <c r="H30" s="595" t="s">
        <v>40</v>
      </c>
      <c r="I30" s="595" t="s">
        <v>308</v>
      </c>
      <c r="J30" s="587">
        <v>73</v>
      </c>
      <c r="K30" s="596">
        <v>9.6</v>
      </c>
      <c r="L30" s="587">
        <f t="shared" si="8"/>
        <v>63.4</v>
      </c>
      <c r="M30" s="587" t="s">
        <v>28</v>
      </c>
      <c r="N30" s="595" t="s">
        <v>168</v>
      </c>
      <c r="O30" s="595" t="s">
        <v>864</v>
      </c>
      <c r="P30" s="406">
        <v>73</v>
      </c>
      <c r="Q30" s="406">
        <v>482.40000000000003</v>
      </c>
      <c r="R30" s="359">
        <f t="shared" si="1"/>
        <v>1.9900497512437807E-2</v>
      </c>
      <c r="S30" s="360">
        <v>2</v>
      </c>
      <c r="T30" s="438" t="s">
        <v>2021</v>
      </c>
      <c r="U30" s="283" t="s">
        <v>1917</v>
      </c>
      <c r="V30" s="285" t="s">
        <v>862</v>
      </c>
      <c r="W30" s="286" t="s">
        <v>25</v>
      </c>
      <c r="X30" s="507">
        <f t="shared" si="2"/>
        <v>1488000</v>
      </c>
      <c r="Y30" s="507">
        <f t="shared" si="5"/>
        <v>7440000</v>
      </c>
      <c r="Z30" s="507">
        <f t="shared" si="3"/>
        <v>960000</v>
      </c>
      <c r="AA30" s="507">
        <v>0</v>
      </c>
      <c r="AB30" s="507">
        <f t="shared" si="4"/>
        <v>28800</v>
      </c>
      <c r="AC30" s="507">
        <f t="shared" si="6"/>
        <v>8428800</v>
      </c>
      <c r="AD30" s="507">
        <f t="shared" si="7"/>
        <v>9916800</v>
      </c>
      <c r="AE30" s="541"/>
    </row>
    <row r="31" spans="1:31" ht="34.5" customHeight="1" x14ac:dyDescent="0.25">
      <c r="A31" s="595">
        <v>38</v>
      </c>
      <c r="B31" s="595">
        <v>27</v>
      </c>
      <c r="C31" s="311" t="s">
        <v>1671</v>
      </c>
      <c r="D31" s="355" t="s">
        <v>35</v>
      </c>
      <c r="E31" s="311" t="s">
        <v>1624</v>
      </c>
      <c r="F31" s="571" t="s">
        <v>2030</v>
      </c>
      <c r="G31" s="356" t="s">
        <v>1672</v>
      </c>
      <c r="H31" s="595" t="s">
        <v>40</v>
      </c>
      <c r="I31" s="595" t="s">
        <v>340</v>
      </c>
      <c r="J31" s="587">
        <v>362.4</v>
      </c>
      <c r="K31" s="596">
        <v>49.8</v>
      </c>
      <c r="L31" s="587">
        <f t="shared" si="8"/>
        <v>312.59999999999997</v>
      </c>
      <c r="M31" s="587" t="s">
        <v>28</v>
      </c>
      <c r="N31" s="595" t="s">
        <v>168</v>
      </c>
      <c r="O31" s="595" t="s">
        <v>878</v>
      </c>
      <c r="P31" s="406">
        <v>362.4</v>
      </c>
      <c r="Q31" s="406">
        <v>2772</v>
      </c>
      <c r="R31" s="359">
        <f t="shared" si="1"/>
        <v>1.7965367965367966E-2</v>
      </c>
      <c r="S31" s="360">
        <v>6</v>
      </c>
      <c r="T31" s="438" t="s">
        <v>2021</v>
      </c>
      <c r="U31" s="283" t="s">
        <v>1917</v>
      </c>
      <c r="V31" s="285" t="s">
        <v>1673</v>
      </c>
      <c r="W31" s="286" t="s">
        <v>25</v>
      </c>
      <c r="X31" s="507">
        <f t="shared" si="2"/>
        <v>7719000</v>
      </c>
      <c r="Y31" s="507">
        <f t="shared" si="5"/>
        <v>38595000</v>
      </c>
      <c r="Z31" s="507">
        <f t="shared" si="3"/>
        <v>2880000</v>
      </c>
      <c r="AA31" s="507">
        <v>0</v>
      </c>
      <c r="AB31" s="507">
        <f t="shared" si="4"/>
        <v>149400</v>
      </c>
      <c r="AC31" s="507">
        <f t="shared" si="6"/>
        <v>41624400</v>
      </c>
      <c r="AD31" s="507">
        <f t="shared" si="7"/>
        <v>49343400</v>
      </c>
      <c r="AE31" s="541"/>
    </row>
    <row r="32" spans="1:31" ht="34.5" customHeight="1" x14ac:dyDescent="0.25">
      <c r="A32" s="595">
        <v>39</v>
      </c>
      <c r="B32" s="595">
        <v>28</v>
      </c>
      <c r="C32" s="311" t="s">
        <v>1675</v>
      </c>
      <c r="D32" s="355" t="s">
        <v>35</v>
      </c>
      <c r="E32" s="311" t="s">
        <v>1624</v>
      </c>
      <c r="F32" s="571" t="s">
        <v>2030</v>
      </c>
      <c r="G32" s="356" t="s">
        <v>1676</v>
      </c>
      <c r="H32" s="595">
        <v>6</v>
      </c>
      <c r="I32" s="595">
        <v>63</v>
      </c>
      <c r="J32" s="587">
        <v>353.8</v>
      </c>
      <c r="K32" s="596">
        <v>54.8</v>
      </c>
      <c r="L32" s="587">
        <f t="shared" si="8"/>
        <v>299</v>
      </c>
      <c r="M32" s="587" t="s">
        <v>28</v>
      </c>
      <c r="N32" s="595" t="s">
        <v>168</v>
      </c>
      <c r="O32" s="595" t="s">
        <v>1561</v>
      </c>
      <c r="P32" s="406">
        <v>353.8</v>
      </c>
      <c r="Q32" s="406">
        <v>2556</v>
      </c>
      <c r="R32" s="359">
        <f t="shared" si="1"/>
        <v>2.1439749608763693E-2</v>
      </c>
      <c r="S32" s="360">
        <v>7</v>
      </c>
      <c r="T32" s="438" t="s">
        <v>2021</v>
      </c>
      <c r="U32" s="283" t="s">
        <v>1917</v>
      </c>
      <c r="V32" s="285" t="s">
        <v>1677</v>
      </c>
      <c r="W32" s="286" t="s">
        <v>25</v>
      </c>
      <c r="X32" s="507">
        <f t="shared" si="2"/>
        <v>8494000</v>
      </c>
      <c r="Y32" s="507">
        <f t="shared" si="5"/>
        <v>42470000</v>
      </c>
      <c r="Z32" s="507">
        <f t="shared" si="3"/>
        <v>3360000</v>
      </c>
      <c r="AA32" s="507">
        <v>0</v>
      </c>
      <c r="AB32" s="507">
        <f t="shared" si="4"/>
        <v>164400</v>
      </c>
      <c r="AC32" s="507">
        <f t="shared" si="6"/>
        <v>45994400</v>
      </c>
      <c r="AD32" s="507">
        <f t="shared" si="7"/>
        <v>54488400</v>
      </c>
      <c r="AE32" s="541"/>
    </row>
    <row r="33" spans="1:31" ht="34.5" customHeight="1" x14ac:dyDescent="0.25">
      <c r="A33" s="595">
        <v>40</v>
      </c>
      <c r="B33" s="595">
        <v>29</v>
      </c>
      <c r="C33" s="310" t="s">
        <v>1679</v>
      </c>
      <c r="D33" s="364" t="s">
        <v>35</v>
      </c>
      <c r="E33" s="311" t="s">
        <v>1624</v>
      </c>
      <c r="F33" s="571" t="s">
        <v>2030</v>
      </c>
      <c r="G33" s="356" t="s">
        <v>1680</v>
      </c>
      <c r="H33" s="595" t="s">
        <v>40</v>
      </c>
      <c r="I33" s="595" t="s">
        <v>928</v>
      </c>
      <c r="J33" s="587">
        <v>282.2</v>
      </c>
      <c r="K33" s="596">
        <v>45</v>
      </c>
      <c r="L33" s="587">
        <f t="shared" si="8"/>
        <v>237.2</v>
      </c>
      <c r="M33" s="587" t="s">
        <v>28</v>
      </c>
      <c r="N33" s="595" t="s">
        <v>168</v>
      </c>
      <c r="O33" s="595" t="s">
        <v>929</v>
      </c>
      <c r="P33" s="406">
        <v>282.2</v>
      </c>
      <c r="Q33" s="406">
        <v>2088</v>
      </c>
      <c r="R33" s="359">
        <f t="shared" si="1"/>
        <v>2.1551724137931036E-2</v>
      </c>
      <c r="S33" s="360">
        <v>3</v>
      </c>
      <c r="T33" s="438" t="s">
        <v>2021</v>
      </c>
      <c r="U33" s="283" t="s">
        <v>1917</v>
      </c>
      <c r="V33" s="285" t="s">
        <v>1682</v>
      </c>
      <c r="W33" s="286" t="s">
        <v>25</v>
      </c>
      <c r="X33" s="507">
        <f t="shared" si="2"/>
        <v>6975000</v>
      </c>
      <c r="Y33" s="507">
        <f t="shared" si="5"/>
        <v>34875000</v>
      </c>
      <c r="Z33" s="507">
        <f t="shared" si="3"/>
        <v>1440000</v>
      </c>
      <c r="AA33" s="507">
        <v>0</v>
      </c>
      <c r="AB33" s="507">
        <f t="shared" si="4"/>
        <v>135000</v>
      </c>
      <c r="AC33" s="507">
        <f t="shared" si="6"/>
        <v>36450000</v>
      </c>
      <c r="AD33" s="507">
        <f t="shared" si="7"/>
        <v>43425000</v>
      </c>
      <c r="AE33" s="541"/>
    </row>
    <row r="34" spans="1:31" ht="34.5" customHeight="1" x14ac:dyDescent="0.25">
      <c r="A34" s="595">
        <v>42</v>
      </c>
      <c r="B34" s="595">
        <v>30</v>
      </c>
      <c r="C34" s="446" t="s">
        <v>1685</v>
      </c>
      <c r="D34" s="597" t="s">
        <v>35</v>
      </c>
      <c r="E34" s="446" t="s">
        <v>1691</v>
      </c>
      <c r="F34" s="571" t="s">
        <v>2030</v>
      </c>
      <c r="G34" s="603" t="s">
        <v>979</v>
      </c>
      <c r="H34" s="601" t="s">
        <v>40</v>
      </c>
      <c r="I34" s="601" t="s">
        <v>983</v>
      </c>
      <c r="J34" s="599">
        <v>73</v>
      </c>
      <c r="K34" s="605">
        <v>5.7</v>
      </c>
      <c r="L34" s="599">
        <f t="shared" si="8"/>
        <v>67.3</v>
      </c>
      <c r="M34" s="599" t="s">
        <v>28</v>
      </c>
      <c r="N34" s="601" t="s">
        <v>168</v>
      </c>
      <c r="O34" s="601">
        <v>1645</v>
      </c>
      <c r="P34" s="593">
        <v>73</v>
      </c>
      <c r="Q34" s="593">
        <v>684</v>
      </c>
      <c r="R34" s="583">
        <f t="shared" si="1"/>
        <v>8.3333333333333332E-3</v>
      </c>
      <c r="S34" s="585">
        <v>3</v>
      </c>
      <c r="T34" s="438" t="s">
        <v>2021</v>
      </c>
      <c r="U34" s="581" t="s">
        <v>1917</v>
      </c>
      <c r="V34" s="439" t="s">
        <v>981</v>
      </c>
      <c r="W34" s="579" t="s">
        <v>25</v>
      </c>
      <c r="X34" s="507">
        <f t="shared" si="2"/>
        <v>883500</v>
      </c>
      <c r="Y34" s="507">
        <f t="shared" si="5"/>
        <v>4417500</v>
      </c>
      <c r="Z34" s="507">
        <f t="shared" si="3"/>
        <v>1440000</v>
      </c>
      <c r="AA34" s="507">
        <v>0</v>
      </c>
      <c r="AB34" s="507">
        <f t="shared" si="4"/>
        <v>17100</v>
      </c>
      <c r="AC34" s="507">
        <f t="shared" si="6"/>
        <v>5874600</v>
      </c>
      <c r="AD34" s="507">
        <f t="shared" si="7"/>
        <v>6758100</v>
      </c>
      <c r="AE34" s="541"/>
    </row>
    <row r="35" spans="1:31" ht="34.5" customHeight="1" x14ac:dyDescent="0.25">
      <c r="A35" s="595">
        <v>44</v>
      </c>
      <c r="B35" s="595">
        <v>31</v>
      </c>
      <c r="C35" s="311" t="s">
        <v>1687</v>
      </c>
      <c r="D35" s="355" t="s">
        <v>35</v>
      </c>
      <c r="E35" s="311" t="s">
        <v>1691</v>
      </c>
      <c r="F35" s="572" t="s">
        <v>2030</v>
      </c>
      <c r="G35" s="356" t="s">
        <v>1829</v>
      </c>
      <c r="H35" s="595" t="s">
        <v>40</v>
      </c>
      <c r="I35" s="595" t="s">
        <v>1013</v>
      </c>
      <c r="J35" s="587">
        <v>424.1</v>
      </c>
      <c r="K35" s="596">
        <v>32.799999999999997</v>
      </c>
      <c r="L35" s="587">
        <f t="shared" si="8"/>
        <v>391.3</v>
      </c>
      <c r="M35" s="587" t="s">
        <v>28</v>
      </c>
      <c r="N35" s="595" t="s">
        <v>168</v>
      </c>
      <c r="O35" s="595" t="s">
        <v>1014</v>
      </c>
      <c r="P35" s="406">
        <v>424.1</v>
      </c>
      <c r="Q35" s="406">
        <v>3240</v>
      </c>
      <c r="R35" s="359">
        <f t="shared" si="1"/>
        <v>1.0123456790123456E-2</v>
      </c>
      <c r="S35" s="360">
        <v>4</v>
      </c>
      <c r="T35" s="438" t="s">
        <v>2021</v>
      </c>
      <c r="U35" s="283" t="s">
        <v>1917</v>
      </c>
      <c r="V35" s="285" t="s">
        <v>1011</v>
      </c>
      <c r="W35" s="286" t="s">
        <v>25</v>
      </c>
      <c r="X35" s="507">
        <f t="shared" si="2"/>
        <v>5084000</v>
      </c>
      <c r="Y35" s="507">
        <f t="shared" si="5"/>
        <v>25420000</v>
      </c>
      <c r="Z35" s="507">
        <f t="shared" si="3"/>
        <v>1920000</v>
      </c>
      <c r="AA35" s="507">
        <v>0</v>
      </c>
      <c r="AB35" s="507">
        <f t="shared" si="4"/>
        <v>98399.999999999985</v>
      </c>
      <c r="AC35" s="507">
        <f t="shared" si="6"/>
        <v>27438400</v>
      </c>
      <c r="AD35" s="507">
        <f t="shared" si="7"/>
        <v>32522400</v>
      </c>
      <c r="AE35" s="541"/>
    </row>
    <row r="36" spans="1:31" ht="34.5" customHeight="1" x14ac:dyDescent="0.25">
      <c r="A36" s="595">
        <v>46</v>
      </c>
      <c r="B36" s="595">
        <v>32</v>
      </c>
      <c r="C36" s="453" t="s">
        <v>1689</v>
      </c>
      <c r="D36" s="598" t="s">
        <v>35</v>
      </c>
      <c r="E36" s="453" t="s">
        <v>1692</v>
      </c>
      <c r="F36" s="571" t="s">
        <v>2030</v>
      </c>
      <c r="G36" s="604" t="s">
        <v>1079</v>
      </c>
      <c r="H36" s="602" t="s">
        <v>40</v>
      </c>
      <c r="I36" s="602" t="s">
        <v>1082</v>
      </c>
      <c r="J36" s="600">
        <v>81.900000000000006</v>
      </c>
      <c r="K36" s="606">
        <v>13.2</v>
      </c>
      <c r="L36" s="600">
        <f t="shared" si="8"/>
        <v>68.7</v>
      </c>
      <c r="M36" s="600" t="s">
        <v>28</v>
      </c>
      <c r="N36" s="602" t="s">
        <v>168</v>
      </c>
      <c r="O36" s="602" t="s">
        <v>1083</v>
      </c>
      <c r="P36" s="594">
        <v>81.900000000000006</v>
      </c>
      <c r="Q36" s="594">
        <v>669.6</v>
      </c>
      <c r="R36" s="584">
        <f t="shared" si="1"/>
        <v>1.9713261648745518E-2</v>
      </c>
      <c r="S36" s="586">
        <v>5</v>
      </c>
      <c r="T36" s="438" t="s">
        <v>2021</v>
      </c>
      <c r="U36" s="582" t="s">
        <v>1917</v>
      </c>
      <c r="V36" s="460" t="s">
        <v>1080</v>
      </c>
      <c r="W36" s="580" t="s">
        <v>25</v>
      </c>
      <c r="X36" s="507">
        <f t="shared" si="2"/>
        <v>2046000</v>
      </c>
      <c r="Y36" s="507">
        <f t="shared" si="5"/>
        <v>10230000</v>
      </c>
      <c r="Z36" s="507">
        <f t="shared" si="3"/>
        <v>2400000</v>
      </c>
      <c r="AA36" s="507">
        <v>0</v>
      </c>
      <c r="AB36" s="507">
        <f t="shared" si="4"/>
        <v>39600</v>
      </c>
      <c r="AC36" s="507">
        <f t="shared" si="6"/>
        <v>12669600</v>
      </c>
      <c r="AD36" s="507">
        <f t="shared" si="7"/>
        <v>14715600</v>
      </c>
      <c r="AE36" s="541"/>
    </row>
    <row r="37" spans="1:31" ht="34.5" customHeight="1" x14ac:dyDescent="0.25">
      <c r="A37" s="595">
        <v>47</v>
      </c>
      <c r="B37" s="595">
        <v>33</v>
      </c>
      <c r="C37" s="310" t="s">
        <v>1690</v>
      </c>
      <c r="D37" s="355" t="s">
        <v>35</v>
      </c>
      <c r="E37" s="311" t="s">
        <v>1692</v>
      </c>
      <c r="F37" s="571" t="s">
        <v>2030</v>
      </c>
      <c r="G37" s="356" t="s">
        <v>1693</v>
      </c>
      <c r="H37" s="595" t="s">
        <v>40</v>
      </c>
      <c r="I37" s="595" t="s">
        <v>1093</v>
      </c>
      <c r="J37" s="587">
        <v>163.1</v>
      </c>
      <c r="K37" s="596">
        <v>26.5</v>
      </c>
      <c r="L37" s="587">
        <f t="shared" si="8"/>
        <v>136.6</v>
      </c>
      <c r="M37" s="587" t="s">
        <v>28</v>
      </c>
      <c r="N37" s="595" t="s">
        <v>168</v>
      </c>
      <c r="O37" s="595" t="s">
        <v>1094</v>
      </c>
      <c r="P37" s="406">
        <v>163.1</v>
      </c>
      <c r="Q37" s="406">
        <v>982.8</v>
      </c>
      <c r="R37" s="359">
        <f t="shared" si="1"/>
        <v>2.6963776963776966E-2</v>
      </c>
      <c r="S37" s="360">
        <v>3</v>
      </c>
      <c r="T37" s="438" t="s">
        <v>2021</v>
      </c>
      <c r="U37" s="283" t="s">
        <v>1917</v>
      </c>
      <c r="V37" s="708" t="s">
        <v>2014</v>
      </c>
      <c r="W37" s="709"/>
      <c r="X37" s="507">
        <f t="shared" si="2"/>
        <v>4107500</v>
      </c>
      <c r="Y37" s="507">
        <f t="shared" si="5"/>
        <v>20537500</v>
      </c>
      <c r="Z37" s="507">
        <f t="shared" si="3"/>
        <v>1440000</v>
      </c>
      <c r="AA37" s="507">
        <v>0</v>
      </c>
      <c r="AB37" s="507">
        <f t="shared" si="4"/>
        <v>79500</v>
      </c>
      <c r="AC37" s="507">
        <f t="shared" si="6"/>
        <v>22057000</v>
      </c>
      <c r="AD37" s="507">
        <f t="shared" si="7"/>
        <v>26164500</v>
      </c>
      <c r="AE37" s="541"/>
    </row>
    <row r="38" spans="1:31" ht="34.5" customHeight="1" x14ac:dyDescent="0.25">
      <c r="A38" s="595">
        <v>50</v>
      </c>
      <c r="B38" s="595">
        <v>34</v>
      </c>
      <c r="C38" s="311" t="s">
        <v>1290</v>
      </c>
      <c r="D38" s="355" t="s">
        <v>35</v>
      </c>
      <c r="E38" s="311" t="s">
        <v>1691</v>
      </c>
      <c r="F38" s="571" t="s">
        <v>2030</v>
      </c>
      <c r="G38" s="356" t="s">
        <v>1291</v>
      </c>
      <c r="H38" s="595" t="s">
        <v>40</v>
      </c>
      <c r="I38" s="595" t="s">
        <v>1295</v>
      </c>
      <c r="J38" s="587">
        <v>423.4</v>
      </c>
      <c r="K38" s="596">
        <v>42.2</v>
      </c>
      <c r="L38" s="587">
        <f t="shared" si="8"/>
        <v>381.2</v>
      </c>
      <c r="M38" s="587" t="s">
        <v>28</v>
      </c>
      <c r="N38" s="595" t="s">
        <v>168</v>
      </c>
      <c r="O38" s="595" t="s">
        <v>1296</v>
      </c>
      <c r="P38" s="406">
        <v>423.4</v>
      </c>
      <c r="Q38" s="406">
        <v>3888.0000000000005</v>
      </c>
      <c r="R38" s="359">
        <f t="shared" si="1"/>
        <v>1.0853909465020576E-2</v>
      </c>
      <c r="S38" s="360">
        <v>7</v>
      </c>
      <c r="T38" s="438" t="s">
        <v>2021</v>
      </c>
      <c r="U38" s="283" t="s">
        <v>1917</v>
      </c>
      <c r="V38" s="285" t="s">
        <v>1293</v>
      </c>
      <c r="W38" s="286" t="s">
        <v>25</v>
      </c>
      <c r="X38" s="507">
        <f t="shared" si="2"/>
        <v>6541000</v>
      </c>
      <c r="Y38" s="507">
        <f t="shared" si="5"/>
        <v>32705000</v>
      </c>
      <c r="Z38" s="507">
        <f t="shared" si="3"/>
        <v>3360000</v>
      </c>
      <c r="AA38" s="507">
        <v>0</v>
      </c>
      <c r="AB38" s="507">
        <f t="shared" si="4"/>
        <v>126600.00000000001</v>
      </c>
      <c r="AC38" s="507">
        <f t="shared" si="6"/>
        <v>36191600</v>
      </c>
      <c r="AD38" s="507">
        <f t="shared" si="7"/>
        <v>42732600</v>
      </c>
      <c r="AE38" s="541"/>
    </row>
    <row r="39" spans="1:31" ht="34.5" customHeight="1" x14ac:dyDescent="0.25">
      <c r="A39" s="595">
        <v>51</v>
      </c>
      <c r="B39" s="595">
        <v>35</v>
      </c>
      <c r="C39" s="310" t="s">
        <v>1702</v>
      </c>
      <c r="D39" s="355" t="s">
        <v>35</v>
      </c>
      <c r="E39" s="311" t="s">
        <v>1692</v>
      </c>
      <c r="F39" s="571" t="s">
        <v>2030</v>
      </c>
      <c r="G39" s="356" t="s">
        <v>1701</v>
      </c>
      <c r="H39" s="595" t="s">
        <v>40</v>
      </c>
      <c r="I39" s="595" t="s">
        <v>1309</v>
      </c>
      <c r="J39" s="587">
        <v>77.7</v>
      </c>
      <c r="K39" s="596">
        <v>11.9</v>
      </c>
      <c r="L39" s="587">
        <f t="shared" si="8"/>
        <v>65.8</v>
      </c>
      <c r="M39" s="587" t="s">
        <v>28</v>
      </c>
      <c r="N39" s="595" t="s">
        <v>168</v>
      </c>
      <c r="O39" s="595" t="s">
        <v>1310</v>
      </c>
      <c r="P39" s="406">
        <v>77.7</v>
      </c>
      <c r="Q39" s="406">
        <v>2304</v>
      </c>
      <c r="R39" s="359">
        <f t="shared" si="1"/>
        <v>5.1649305555555554E-3</v>
      </c>
      <c r="S39" s="360">
        <v>6</v>
      </c>
      <c r="T39" s="438" t="s">
        <v>2021</v>
      </c>
      <c r="U39" s="283" t="s">
        <v>1917</v>
      </c>
      <c r="V39" s="285" t="s">
        <v>1946</v>
      </c>
      <c r="W39" s="286" t="s">
        <v>25</v>
      </c>
      <c r="X39" s="507">
        <f t="shared" si="2"/>
        <v>1844500</v>
      </c>
      <c r="Y39" s="507">
        <f t="shared" si="5"/>
        <v>9222500</v>
      </c>
      <c r="Z39" s="507">
        <f t="shared" si="3"/>
        <v>2880000</v>
      </c>
      <c r="AA39" s="507">
        <v>0</v>
      </c>
      <c r="AB39" s="507">
        <f t="shared" si="4"/>
        <v>35700</v>
      </c>
      <c r="AC39" s="507">
        <f t="shared" si="6"/>
        <v>12138200</v>
      </c>
      <c r="AD39" s="507">
        <f t="shared" si="7"/>
        <v>13982700</v>
      </c>
      <c r="AE39" s="541"/>
    </row>
    <row r="40" spans="1:31" ht="34.5" customHeight="1" x14ac:dyDescent="0.25">
      <c r="A40" s="595">
        <v>52</v>
      </c>
      <c r="B40" s="595">
        <v>36</v>
      </c>
      <c r="C40" s="310" t="s">
        <v>1703</v>
      </c>
      <c r="D40" s="355" t="s">
        <v>35</v>
      </c>
      <c r="E40" s="311" t="s">
        <v>1691</v>
      </c>
      <c r="F40" s="571" t="s">
        <v>2030</v>
      </c>
      <c r="G40" s="356" t="s">
        <v>1704</v>
      </c>
      <c r="H40" s="595" t="s">
        <v>40</v>
      </c>
      <c r="I40" s="595" t="s">
        <v>1345</v>
      </c>
      <c r="J40" s="587">
        <v>73.599999999999994</v>
      </c>
      <c r="K40" s="596">
        <v>7.7</v>
      </c>
      <c r="L40" s="587">
        <f t="shared" si="8"/>
        <v>65.899999999999991</v>
      </c>
      <c r="M40" s="587" t="s">
        <v>28</v>
      </c>
      <c r="N40" s="595" t="s">
        <v>168</v>
      </c>
      <c r="O40" s="595" t="s">
        <v>1346</v>
      </c>
      <c r="P40" s="406">
        <v>73.599999999999994</v>
      </c>
      <c r="Q40" s="406">
        <v>475.20000000000005</v>
      </c>
      <c r="R40" s="359">
        <f t="shared" si="1"/>
        <v>1.6203703703703703E-2</v>
      </c>
      <c r="S40" s="360">
        <v>5</v>
      </c>
      <c r="T40" s="438" t="s">
        <v>2021</v>
      </c>
      <c r="U40" s="283" t="s">
        <v>1917</v>
      </c>
      <c r="V40" s="285" t="s">
        <v>1972</v>
      </c>
      <c r="W40" s="286" t="s">
        <v>25</v>
      </c>
      <c r="X40" s="507">
        <f t="shared" si="2"/>
        <v>1193500</v>
      </c>
      <c r="Y40" s="507">
        <f t="shared" si="5"/>
        <v>5967500</v>
      </c>
      <c r="Z40" s="507">
        <f t="shared" si="3"/>
        <v>2400000</v>
      </c>
      <c r="AA40" s="507">
        <v>0</v>
      </c>
      <c r="AB40" s="507">
        <f t="shared" si="4"/>
        <v>23100</v>
      </c>
      <c r="AC40" s="507">
        <f t="shared" si="6"/>
        <v>8390600</v>
      </c>
      <c r="AD40" s="507">
        <f t="shared" si="7"/>
        <v>9584100</v>
      </c>
      <c r="AE40" s="541"/>
    </row>
    <row r="41" spans="1:31" ht="34.5" customHeight="1" x14ac:dyDescent="0.25">
      <c r="A41" s="595">
        <v>54</v>
      </c>
      <c r="B41" s="595">
        <v>37</v>
      </c>
      <c r="C41" s="310" t="s">
        <v>1707</v>
      </c>
      <c r="D41" s="355" t="s">
        <v>35</v>
      </c>
      <c r="E41" s="311" t="s">
        <v>1691</v>
      </c>
      <c r="F41" s="571" t="s">
        <v>2030</v>
      </c>
      <c r="G41" s="356" t="s">
        <v>1708</v>
      </c>
      <c r="H41" s="595" t="s">
        <v>40</v>
      </c>
      <c r="I41" s="595" t="s">
        <v>1355</v>
      </c>
      <c r="J41" s="587">
        <v>74</v>
      </c>
      <c r="K41" s="596">
        <v>7.6</v>
      </c>
      <c r="L41" s="587">
        <f t="shared" si="8"/>
        <v>66.400000000000006</v>
      </c>
      <c r="M41" s="587" t="s">
        <v>28</v>
      </c>
      <c r="N41" s="595" t="s">
        <v>182</v>
      </c>
      <c r="O41" s="595">
        <v>1688</v>
      </c>
      <c r="P41" s="406">
        <v>74</v>
      </c>
      <c r="Q41" s="406">
        <v>475.20000000000005</v>
      </c>
      <c r="R41" s="359">
        <f t="shared" si="1"/>
        <v>1.599326599326599E-2</v>
      </c>
      <c r="S41" s="360">
        <v>4</v>
      </c>
      <c r="T41" s="438" t="s">
        <v>2021</v>
      </c>
      <c r="U41" s="283" t="s">
        <v>1917</v>
      </c>
      <c r="V41" s="285" t="s">
        <v>1973</v>
      </c>
      <c r="W41" s="286" t="s">
        <v>25</v>
      </c>
      <c r="X41" s="507">
        <f t="shared" si="2"/>
        <v>1178000</v>
      </c>
      <c r="Y41" s="507">
        <f t="shared" si="5"/>
        <v>5890000</v>
      </c>
      <c r="Z41" s="507">
        <f t="shared" si="3"/>
        <v>1920000</v>
      </c>
      <c r="AA41" s="507">
        <v>0</v>
      </c>
      <c r="AB41" s="507">
        <f t="shared" si="4"/>
        <v>22800</v>
      </c>
      <c r="AC41" s="507">
        <f t="shared" si="6"/>
        <v>7832800</v>
      </c>
      <c r="AD41" s="507">
        <f t="shared" si="7"/>
        <v>9010800</v>
      </c>
      <c r="AE41" s="541"/>
    </row>
    <row r="42" spans="1:31" ht="34.5" customHeight="1" x14ac:dyDescent="0.25">
      <c r="A42" s="595">
        <v>56</v>
      </c>
      <c r="B42" s="595">
        <v>38</v>
      </c>
      <c r="C42" s="310" t="s">
        <v>1712</v>
      </c>
      <c r="D42" s="355" t="s">
        <v>35</v>
      </c>
      <c r="E42" s="311" t="s">
        <v>1692</v>
      </c>
      <c r="F42" s="571" t="s">
        <v>2030</v>
      </c>
      <c r="G42" s="356" t="s">
        <v>1713</v>
      </c>
      <c r="H42" s="595" t="s">
        <v>40</v>
      </c>
      <c r="I42" s="595" t="s">
        <v>1372</v>
      </c>
      <c r="J42" s="587">
        <v>231.2</v>
      </c>
      <c r="K42" s="596">
        <v>35.1</v>
      </c>
      <c r="L42" s="587">
        <f t="shared" si="8"/>
        <v>196.1</v>
      </c>
      <c r="M42" s="587" t="s">
        <v>28</v>
      </c>
      <c r="N42" s="595" t="s">
        <v>168</v>
      </c>
      <c r="O42" s="595" t="s">
        <v>1373</v>
      </c>
      <c r="P42" s="406">
        <v>231.2</v>
      </c>
      <c r="Q42" s="406">
        <v>1897.1999999999998</v>
      </c>
      <c r="R42" s="359">
        <f t="shared" si="1"/>
        <v>1.8500948766603419E-2</v>
      </c>
      <c r="S42" s="360">
        <v>1</v>
      </c>
      <c r="T42" s="438" t="s">
        <v>2021</v>
      </c>
      <c r="U42" s="283" t="s">
        <v>1917</v>
      </c>
      <c r="V42" s="285" t="s">
        <v>1715</v>
      </c>
      <c r="W42" s="286" t="s">
        <v>1716</v>
      </c>
      <c r="X42" s="507">
        <f t="shared" si="2"/>
        <v>5440500</v>
      </c>
      <c r="Y42" s="507">
        <f t="shared" si="5"/>
        <v>27202500</v>
      </c>
      <c r="Z42" s="507">
        <f t="shared" si="3"/>
        <v>480000</v>
      </c>
      <c r="AA42" s="507">
        <v>0</v>
      </c>
      <c r="AB42" s="507">
        <f t="shared" si="4"/>
        <v>105300</v>
      </c>
      <c r="AC42" s="507">
        <f t="shared" si="6"/>
        <v>27787800</v>
      </c>
      <c r="AD42" s="507">
        <f t="shared" si="7"/>
        <v>33228300</v>
      </c>
      <c r="AE42" s="541"/>
    </row>
    <row r="43" spans="1:31" ht="34.5" customHeight="1" x14ac:dyDescent="0.25">
      <c r="A43" s="595">
        <v>57</v>
      </c>
      <c r="B43" s="595">
        <v>39</v>
      </c>
      <c r="C43" s="310" t="s">
        <v>1718</v>
      </c>
      <c r="D43" s="355" t="s">
        <v>35</v>
      </c>
      <c r="E43" s="311" t="s">
        <v>1691</v>
      </c>
      <c r="F43" s="571" t="s">
        <v>2030</v>
      </c>
      <c r="G43" s="356" t="s">
        <v>1719</v>
      </c>
      <c r="H43" s="595" t="s">
        <v>40</v>
      </c>
      <c r="I43" s="595" t="s">
        <v>1399</v>
      </c>
      <c r="J43" s="587">
        <v>355.3</v>
      </c>
      <c r="K43" s="596">
        <v>40.799999999999997</v>
      </c>
      <c r="L43" s="587">
        <f t="shared" si="8"/>
        <v>314.5</v>
      </c>
      <c r="M43" s="587" t="s">
        <v>28</v>
      </c>
      <c r="N43" s="595" t="s">
        <v>168</v>
      </c>
      <c r="O43" s="595" t="s">
        <v>1400</v>
      </c>
      <c r="P43" s="406">
        <v>355.3</v>
      </c>
      <c r="Q43" s="406">
        <v>3420</v>
      </c>
      <c r="R43" s="359">
        <f t="shared" si="1"/>
        <v>1.1929824561403507E-2</v>
      </c>
      <c r="S43" s="360">
        <v>4</v>
      </c>
      <c r="T43" s="438" t="s">
        <v>2021</v>
      </c>
      <c r="U43" s="283" t="s">
        <v>1917</v>
      </c>
      <c r="V43" s="285" t="s">
        <v>1953</v>
      </c>
      <c r="W43" s="285" t="s">
        <v>25</v>
      </c>
      <c r="X43" s="507">
        <f t="shared" si="2"/>
        <v>6324000</v>
      </c>
      <c r="Y43" s="507">
        <f t="shared" si="5"/>
        <v>31620000</v>
      </c>
      <c r="Z43" s="507">
        <f t="shared" si="3"/>
        <v>1920000</v>
      </c>
      <c r="AA43" s="507">
        <v>0</v>
      </c>
      <c r="AB43" s="507">
        <f t="shared" si="4"/>
        <v>122399.99999999999</v>
      </c>
      <c r="AC43" s="507">
        <f t="shared" si="6"/>
        <v>33662400</v>
      </c>
      <c r="AD43" s="507">
        <f t="shared" si="7"/>
        <v>39986400</v>
      </c>
      <c r="AE43" s="541"/>
    </row>
    <row r="44" spans="1:31" ht="34.5" customHeight="1" x14ac:dyDescent="0.25">
      <c r="A44" s="595">
        <v>59</v>
      </c>
      <c r="B44" s="595">
        <v>40</v>
      </c>
      <c r="C44" s="310" t="s">
        <v>1721</v>
      </c>
      <c r="D44" s="355" t="s">
        <v>35</v>
      </c>
      <c r="E44" s="311" t="s">
        <v>1692</v>
      </c>
      <c r="F44" s="571" t="s">
        <v>2030</v>
      </c>
      <c r="G44" s="356" t="s">
        <v>1722</v>
      </c>
      <c r="H44" s="595" t="s">
        <v>40</v>
      </c>
      <c r="I44" s="595" t="s">
        <v>1424</v>
      </c>
      <c r="J44" s="587">
        <v>228.9</v>
      </c>
      <c r="K44" s="596">
        <v>31.8</v>
      </c>
      <c r="L44" s="587">
        <f t="shared" si="8"/>
        <v>197.1</v>
      </c>
      <c r="M44" s="587" t="s">
        <v>28</v>
      </c>
      <c r="N44" s="595" t="s">
        <v>168</v>
      </c>
      <c r="O44" s="595" t="s">
        <v>1425</v>
      </c>
      <c r="P44" s="406">
        <v>228.9</v>
      </c>
      <c r="Q44" s="406">
        <v>1835.9999999999998</v>
      </c>
      <c r="R44" s="359">
        <f t="shared" si="1"/>
        <v>1.7320261437908498E-2</v>
      </c>
      <c r="S44" s="360">
        <v>6</v>
      </c>
      <c r="T44" s="438" t="s">
        <v>2021</v>
      </c>
      <c r="U44" s="283" t="s">
        <v>1917</v>
      </c>
      <c r="V44" s="285" t="s">
        <v>1724</v>
      </c>
      <c r="W44" s="286" t="s">
        <v>25</v>
      </c>
      <c r="X44" s="507">
        <f t="shared" si="2"/>
        <v>4929000</v>
      </c>
      <c r="Y44" s="507">
        <f t="shared" si="5"/>
        <v>24645000</v>
      </c>
      <c r="Z44" s="507">
        <f t="shared" si="3"/>
        <v>2880000</v>
      </c>
      <c r="AA44" s="507">
        <v>0</v>
      </c>
      <c r="AB44" s="507">
        <f t="shared" si="4"/>
        <v>95400</v>
      </c>
      <c r="AC44" s="507">
        <f t="shared" si="6"/>
        <v>27620400</v>
      </c>
      <c r="AD44" s="507">
        <f t="shared" si="7"/>
        <v>32549400</v>
      </c>
      <c r="AE44" s="541"/>
    </row>
    <row r="45" spans="1:31" ht="34.5" customHeight="1" x14ac:dyDescent="0.25">
      <c r="A45" s="595">
        <v>60</v>
      </c>
      <c r="B45" s="595">
        <v>41</v>
      </c>
      <c r="C45" s="311" t="s">
        <v>1729</v>
      </c>
      <c r="D45" s="355" t="s">
        <v>35</v>
      </c>
      <c r="E45" s="311" t="s">
        <v>1691</v>
      </c>
      <c r="F45" s="571" t="s">
        <v>2030</v>
      </c>
      <c r="G45" s="356" t="s">
        <v>1726</v>
      </c>
      <c r="H45" s="595" t="s">
        <v>40</v>
      </c>
      <c r="I45" s="595" t="s">
        <v>713</v>
      </c>
      <c r="J45" s="587">
        <v>213.3</v>
      </c>
      <c r="K45" s="596">
        <v>30.4</v>
      </c>
      <c r="L45" s="587">
        <f t="shared" si="8"/>
        <v>182.9</v>
      </c>
      <c r="M45" s="587" t="s">
        <v>28</v>
      </c>
      <c r="N45" s="595" t="s">
        <v>168</v>
      </c>
      <c r="O45" s="595" t="s">
        <v>1566</v>
      </c>
      <c r="P45" s="406">
        <v>213.3</v>
      </c>
      <c r="Q45" s="406">
        <v>1404</v>
      </c>
      <c r="R45" s="359">
        <f t="shared" si="1"/>
        <v>2.1652421652421653E-2</v>
      </c>
      <c r="S45" s="360">
        <v>4</v>
      </c>
      <c r="T45" s="438" t="s">
        <v>2021</v>
      </c>
      <c r="U45" s="283" t="s">
        <v>1917</v>
      </c>
      <c r="V45" s="285" t="s">
        <v>1727</v>
      </c>
      <c r="W45" s="286" t="s">
        <v>25</v>
      </c>
      <c r="X45" s="507">
        <f t="shared" si="2"/>
        <v>4712000</v>
      </c>
      <c r="Y45" s="507">
        <f t="shared" si="5"/>
        <v>23560000</v>
      </c>
      <c r="Z45" s="507">
        <f t="shared" si="3"/>
        <v>1920000</v>
      </c>
      <c r="AA45" s="507">
        <v>0</v>
      </c>
      <c r="AB45" s="507">
        <f t="shared" si="4"/>
        <v>91200</v>
      </c>
      <c r="AC45" s="507">
        <f t="shared" si="6"/>
        <v>25571200</v>
      </c>
      <c r="AD45" s="507">
        <f t="shared" si="7"/>
        <v>30283200</v>
      </c>
      <c r="AE45" s="541"/>
    </row>
    <row r="46" spans="1:31" ht="34.5" customHeight="1" x14ac:dyDescent="0.25">
      <c r="A46" s="595">
        <v>61</v>
      </c>
      <c r="B46" s="595">
        <v>42</v>
      </c>
      <c r="C46" s="311" t="s">
        <v>1730</v>
      </c>
      <c r="D46" s="355" t="s">
        <v>35</v>
      </c>
      <c r="E46" s="311" t="s">
        <v>1691</v>
      </c>
      <c r="F46" s="571" t="s">
        <v>2030</v>
      </c>
      <c r="G46" s="356" t="s">
        <v>1731</v>
      </c>
      <c r="H46" s="595" t="s">
        <v>40</v>
      </c>
      <c r="I46" s="595" t="s">
        <v>1482</v>
      </c>
      <c r="J46" s="587">
        <v>492.7</v>
      </c>
      <c r="K46" s="596">
        <v>58.1</v>
      </c>
      <c r="L46" s="587">
        <f t="shared" si="8"/>
        <v>434.59999999999997</v>
      </c>
      <c r="M46" s="587" t="s">
        <v>28</v>
      </c>
      <c r="N46" s="595" t="s">
        <v>168</v>
      </c>
      <c r="O46" s="595" t="s">
        <v>1483</v>
      </c>
      <c r="P46" s="406">
        <v>492.7</v>
      </c>
      <c r="Q46" s="406">
        <v>3924</v>
      </c>
      <c r="R46" s="359">
        <f t="shared" si="1"/>
        <v>1.480632008154944E-2</v>
      </c>
      <c r="S46" s="360">
        <v>7</v>
      </c>
      <c r="T46" s="438" t="s">
        <v>2021</v>
      </c>
      <c r="U46" s="283" t="s">
        <v>1917</v>
      </c>
      <c r="V46" s="285" t="s">
        <v>1732</v>
      </c>
      <c r="W46" s="286" t="s">
        <v>25</v>
      </c>
      <c r="X46" s="507">
        <f t="shared" si="2"/>
        <v>9005500</v>
      </c>
      <c r="Y46" s="507">
        <f t="shared" si="5"/>
        <v>45027500</v>
      </c>
      <c r="Z46" s="507">
        <f t="shared" si="3"/>
        <v>3360000</v>
      </c>
      <c r="AA46" s="507">
        <v>0</v>
      </c>
      <c r="AB46" s="507">
        <f t="shared" si="4"/>
        <v>174300</v>
      </c>
      <c r="AC46" s="507">
        <f t="shared" si="6"/>
        <v>48561800</v>
      </c>
      <c r="AD46" s="507">
        <f t="shared" si="7"/>
        <v>57567300</v>
      </c>
      <c r="AE46" s="541"/>
    </row>
    <row r="47" spans="1:31" ht="34.5" customHeight="1" x14ac:dyDescent="0.25">
      <c r="A47" s="595">
        <v>63</v>
      </c>
      <c r="B47" s="595">
        <v>43</v>
      </c>
      <c r="C47" s="310" t="s">
        <v>1740</v>
      </c>
      <c r="D47" s="355" t="s">
        <v>35</v>
      </c>
      <c r="E47" s="311" t="s">
        <v>1691</v>
      </c>
      <c r="F47" s="571" t="s">
        <v>2030</v>
      </c>
      <c r="G47" s="356" t="s">
        <v>1741</v>
      </c>
      <c r="H47" s="595" t="s">
        <v>40</v>
      </c>
      <c r="I47" s="595" t="s">
        <v>1497</v>
      </c>
      <c r="J47" s="587">
        <v>198.2</v>
      </c>
      <c r="K47" s="596">
        <v>29.5</v>
      </c>
      <c r="L47" s="587">
        <f t="shared" si="8"/>
        <v>168.7</v>
      </c>
      <c r="M47" s="587" t="s">
        <v>28</v>
      </c>
      <c r="N47" s="595" t="s">
        <v>168</v>
      </c>
      <c r="O47" s="595" t="s">
        <v>1498</v>
      </c>
      <c r="P47" s="406">
        <v>198.2</v>
      </c>
      <c r="Q47" s="406">
        <v>1620</v>
      </c>
      <c r="R47" s="359">
        <f t="shared" si="1"/>
        <v>1.8209876543209876E-2</v>
      </c>
      <c r="S47" s="360">
        <v>3</v>
      </c>
      <c r="T47" s="438" t="s">
        <v>2021</v>
      </c>
      <c r="U47" s="283" t="s">
        <v>1917</v>
      </c>
      <c r="V47" s="285" t="s">
        <v>1742</v>
      </c>
      <c r="W47" s="286" t="s">
        <v>25</v>
      </c>
      <c r="X47" s="507">
        <f t="shared" si="2"/>
        <v>4572500</v>
      </c>
      <c r="Y47" s="507">
        <f t="shared" si="5"/>
        <v>22862500</v>
      </c>
      <c r="Z47" s="507">
        <f t="shared" si="3"/>
        <v>1440000</v>
      </c>
      <c r="AA47" s="507">
        <v>0</v>
      </c>
      <c r="AB47" s="507">
        <f t="shared" si="4"/>
        <v>88500</v>
      </c>
      <c r="AC47" s="507">
        <f t="shared" si="6"/>
        <v>24391000</v>
      </c>
      <c r="AD47" s="507">
        <f t="shared" si="7"/>
        <v>28963500</v>
      </c>
      <c r="AE47" s="541"/>
    </row>
    <row r="48" spans="1:31" ht="34.5" customHeight="1" x14ac:dyDescent="0.25">
      <c r="A48" s="595">
        <v>64</v>
      </c>
      <c r="B48" s="595">
        <v>44</v>
      </c>
      <c r="C48" s="310" t="s">
        <v>1506</v>
      </c>
      <c r="D48" s="355" t="s">
        <v>35</v>
      </c>
      <c r="E48" s="311" t="s">
        <v>1691</v>
      </c>
      <c r="F48" s="571" t="s">
        <v>2030</v>
      </c>
      <c r="G48" s="356" t="s">
        <v>1507</v>
      </c>
      <c r="H48" s="595" t="s">
        <v>40</v>
      </c>
      <c r="I48" s="595" t="s">
        <v>1511</v>
      </c>
      <c r="J48" s="587">
        <v>265.89999999999998</v>
      </c>
      <c r="K48" s="596">
        <v>52.6</v>
      </c>
      <c r="L48" s="587">
        <f t="shared" si="8"/>
        <v>213.29999999999998</v>
      </c>
      <c r="M48" s="587" t="s">
        <v>28</v>
      </c>
      <c r="N48" s="595" t="s">
        <v>168</v>
      </c>
      <c r="O48" s="595" t="s">
        <v>1512</v>
      </c>
      <c r="P48" s="406">
        <v>265.89999999999998</v>
      </c>
      <c r="Q48" s="406">
        <v>2304</v>
      </c>
      <c r="R48" s="359">
        <f t="shared" si="1"/>
        <v>2.2829861111111113E-2</v>
      </c>
      <c r="S48" s="360">
        <v>8</v>
      </c>
      <c r="T48" s="438" t="s">
        <v>2021</v>
      </c>
      <c r="U48" s="283" t="s">
        <v>1917</v>
      </c>
      <c r="V48" s="285" t="s">
        <v>1509</v>
      </c>
      <c r="W48" s="286" t="s">
        <v>25</v>
      </c>
      <c r="X48" s="507">
        <f t="shared" si="2"/>
        <v>8153000</v>
      </c>
      <c r="Y48" s="507">
        <f t="shared" si="5"/>
        <v>40765000</v>
      </c>
      <c r="Z48" s="507">
        <f t="shared" si="3"/>
        <v>3840000</v>
      </c>
      <c r="AA48" s="507">
        <v>0</v>
      </c>
      <c r="AB48" s="507">
        <f t="shared" si="4"/>
        <v>157800</v>
      </c>
      <c r="AC48" s="507">
        <f t="shared" si="6"/>
        <v>44762800</v>
      </c>
      <c r="AD48" s="507">
        <f t="shared" si="7"/>
        <v>52915800</v>
      </c>
      <c r="AE48" s="541"/>
    </row>
    <row r="49" spans="1:31" ht="34.5" customHeight="1" x14ac:dyDescent="0.25">
      <c r="A49" s="595">
        <v>65</v>
      </c>
      <c r="B49" s="595">
        <v>45</v>
      </c>
      <c r="C49" s="311" t="s">
        <v>1747</v>
      </c>
      <c r="D49" s="355" t="s">
        <v>35</v>
      </c>
      <c r="E49" s="311" t="s">
        <v>1692</v>
      </c>
      <c r="F49" s="571" t="s">
        <v>2030</v>
      </c>
      <c r="G49" s="356" t="s">
        <v>1976</v>
      </c>
      <c r="H49" s="595" t="s">
        <v>48</v>
      </c>
      <c r="I49" s="595" t="s">
        <v>626</v>
      </c>
      <c r="J49" s="587">
        <v>356.9</v>
      </c>
      <c r="K49" s="596">
        <v>42.7</v>
      </c>
      <c r="L49" s="587">
        <f t="shared" si="8"/>
        <v>314.2</v>
      </c>
      <c r="M49" s="587" t="s">
        <v>28</v>
      </c>
      <c r="N49" s="595" t="s">
        <v>168</v>
      </c>
      <c r="O49" s="595" t="s">
        <v>1529</v>
      </c>
      <c r="P49" s="406">
        <v>356.9</v>
      </c>
      <c r="Q49" s="406">
        <v>2988.0000000000005</v>
      </c>
      <c r="R49" s="359">
        <f t="shared" si="1"/>
        <v>1.4290495314591698E-2</v>
      </c>
      <c r="S49" s="363" t="s">
        <v>1981</v>
      </c>
      <c r="T49" s="438" t="s">
        <v>2021</v>
      </c>
      <c r="U49" s="283" t="s">
        <v>1917</v>
      </c>
      <c r="V49" s="285" t="s">
        <v>1527</v>
      </c>
      <c r="W49" s="286" t="s">
        <v>25</v>
      </c>
      <c r="X49" s="507">
        <f t="shared" si="2"/>
        <v>6618500</v>
      </c>
      <c r="Y49" s="507">
        <f t="shared" si="5"/>
        <v>33092500</v>
      </c>
      <c r="Z49" s="507">
        <f t="shared" si="3"/>
        <v>1920000</v>
      </c>
      <c r="AA49" s="507">
        <v>0</v>
      </c>
      <c r="AB49" s="507">
        <f t="shared" si="4"/>
        <v>128100.00000000001</v>
      </c>
      <c r="AC49" s="507">
        <f t="shared" si="6"/>
        <v>35140600</v>
      </c>
      <c r="AD49" s="507">
        <f t="shared" si="7"/>
        <v>41759100</v>
      </c>
      <c r="AE49" s="541"/>
    </row>
    <row r="50" spans="1:31" ht="34.5" customHeight="1" x14ac:dyDescent="0.25">
      <c r="A50" s="595">
        <v>66</v>
      </c>
      <c r="B50" s="595">
        <v>46</v>
      </c>
      <c r="C50" s="276" t="s">
        <v>1797</v>
      </c>
      <c r="D50" s="365" t="s">
        <v>1897</v>
      </c>
      <c r="E50" s="366" t="s">
        <v>1621</v>
      </c>
      <c r="F50" s="571" t="s">
        <v>2030</v>
      </c>
      <c r="G50" s="367" t="s">
        <v>1831</v>
      </c>
      <c r="H50" s="280" t="s">
        <v>425</v>
      </c>
      <c r="I50" s="280" t="s">
        <v>425</v>
      </c>
      <c r="J50" s="281">
        <v>150.4</v>
      </c>
      <c r="K50" s="368">
        <v>30.4</v>
      </c>
      <c r="L50" s="281">
        <v>120</v>
      </c>
      <c r="M50" s="281" t="s">
        <v>28</v>
      </c>
      <c r="N50" s="280">
        <v>3</v>
      </c>
      <c r="O50" s="280">
        <v>1</v>
      </c>
      <c r="P50" s="587">
        <v>150.4</v>
      </c>
      <c r="Q50" s="406">
        <v>3924</v>
      </c>
      <c r="R50" s="359">
        <f t="shared" si="1"/>
        <v>7.7471967380224258E-3</v>
      </c>
      <c r="S50" s="360">
        <v>3</v>
      </c>
      <c r="T50" s="438" t="s">
        <v>2022</v>
      </c>
      <c r="U50" s="369">
        <v>45813</v>
      </c>
      <c r="V50" s="285" t="s">
        <v>1920</v>
      </c>
      <c r="W50" s="286" t="s">
        <v>1588</v>
      </c>
      <c r="X50" s="507">
        <f t="shared" si="2"/>
        <v>4712000</v>
      </c>
      <c r="Y50" s="507">
        <f t="shared" si="5"/>
        <v>23560000</v>
      </c>
      <c r="Z50" s="507">
        <f t="shared" si="3"/>
        <v>1440000</v>
      </c>
      <c r="AA50" s="507">
        <v>0</v>
      </c>
      <c r="AB50" s="507">
        <f t="shared" si="4"/>
        <v>91200</v>
      </c>
      <c r="AC50" s="507">
        <f t="shared" si="6"/>
        <v>25091200</v>
      </c>
      <c r="AD50" s="507">
        <f t="shared" si="7"/>
        <v>29803200</v>
      </c>
      <c r="AE50" s="541"/>
    </row>
    <row r="51" spans="1:31" ht="34.5" customHeight="1" x14ac:dyDescent="0.25">
      <c r="A51" s="595">
        <v>67</v>
      </c>
      <c r="B51" s="595">
        <v>47</v>
      </c>
      <c r="C51" s="276" t="s">
        <v>1798</v>
      </c>
      <c r="D51" s="365" t="s">
        <v>1897</v>
      </c>
      <c r="E51" s="366" t="s">
        <v>1621</v>
      </c>
      <c r="F51" s="571" t="s">
        <v>2030</v>
      </c>
      <c r="G51" s="367" t="s">
        <v>1832</v>
      </c>
      <c r="H51" s="280" t="s">
        <v>425</v>
      </c>
      <c r="I51" s="280" t="s">
        <v>431</v>
      </c>
      <c r="J51" s="281">
        <v>108.1</v>
      </c>
      <c r="K51" s="368">
        <v>26.1</v>
      </c>
      <c r="L51" s="281">
        <v>82</v>
      </c>
      <c r="M51" s="281" t="s">
        <v>28</v>
      </c>
      <c r="N51" s="280">
        <v>3</v>
      </c>
      <c r="O51" s="280" t="s">
        <v>1956</v>
      </c>
      <c r="P51" s="573">
        <v>108.1</v>
      </c>
      <c r="Q51" s="406">
        <v>2015.9999999999998</v>
      </c>
      <c r="R51" s="359">
        <f t="shared" si="1"/>
        <v>1.2946428571428574E-2</v>
      </c>
      <c r="S51" s="360">
        <v>2</v>
      </c>
      <c r="T51" s="438" t="s">
        <v>2022</v>
      </c>
      <c r="U51" s="369">
        <v>45813</v>
      </c>
      <c r="V51" s="285" t="s">
        <v>1922</v>
      </c>
      <c r="W51" s="286" t="s">
        <v>25</v>
      </c>
      <c r="X51" s="507">
        <f t="shared" si="2"/>
        <v>4045500</v>
      </c>
      <c r="Y51" s="507">
        <f t="shared" si="5"/>
        <v>20227500</v>
      </c>
      <c r="Z51" s="507">
        <f t="shared" si="3"/>
        <v>960000</v>
      </c>
      <c r="AA51" s="507">
        <v>0</v>
      </c>
      <c r="AB51" s="507">
        <f t="shared" si="4"/>
        <v>78300</v>
      </c>
      <c r="AC51" s="507">
        <f t="shared" si="6"/>
        <v>21265800</v>
      </c>
      <c r="AD51" s="507">
        <f t="shared" si="7"/>
        <v>25311300</v>
      </c>
      <c r="AE51" s="541"/>
    </row>
    <row r="52" spans="1:31" ht="34.5" customHeight="1" x14ac:dyDescent="0.25">
      <c r="A52" s="595">
        <v>68</v>
      </c>
      <c r="B52" s="595">
        <v>48</v>
      </c>
      <c r="C52" s="276" t="s">
        <v>1583</v>
      </c>
      <c r="D52" s="365" t="s">
        <v>1897</v>
      </c>
      <c r="E52" s="366" t="s">
        <v>1621</v>
      </c>
      <c r="F52" s="571" t="s">
        <v>2030</v>
      </c>
      <c r="G52" s="367" t="s">
        <v>1585</v>
      </c>
      <c r="H52" s="280" t="s">
        <v>425</v>
      </c>
      <c r="I52" s="280" t="s">
        <v>626</v>
      </c>
      <c r="J52" s="281">
        <v>252</v>
      </c>
      <c r="K52" s="368">
        <v>64.599999999999994</v>
      </c>
      <c r="L52" s="281">
        <v>187.4</v>
      </c>
      <c r="M52" s="281" t="s">
        <v>28</v>
      </c>
      <c r="N52" s="280">
        <v>3</v>
      </c>
      <c r="O52" s="280" t="s">
        <v>424</v>
      </c>
      <c r="P52" s="573">
        <v>252</v>
      </c>
      <c r="Q52" s="406">
        <v>5932.8</v>
      </c>
      <c r="R52" s="359">
        <f t="shared" si="1"/>
        <v>1.0888619201725996E-2</v>
      </c>
      <c r="S52" s="360">
        <v>2</v>
      </c>
      <c r="T52" s="438" t="s">
        <v>2022</v>
      </c>
      <c r="U52" s="369">
        <v>45813</v>
      </c>
      <c r="V52" s="285" t="s">
        <v>1587</v>
      </c>
      <c r="W52" s="286" t="s">
        <v>1588</v>
      </c>
      <c r="X52" s="507">
        <f t="shared" si="2"/>
        <v>10013000</v>
      </c>
      <c r="Y52" s="507">
        <f t="shared" si="5"/>
        <v>50065000</v>
      </c>
      <c r="Z52" s="507">
        <f t="shared" si="3"/>
        <v>960000</v>
      </c>
      <c r="AA52" s="507">
        <v>0</v>
      </c>
      <c r="AB52" s="507">
        <f t="shared" si="4"/>
        <v>193799.99999999997</v>
      </c>
      <c r="AC52" s="507">
        <f t="shared" si="6"/>
        <v>51218800</v>
      </c>
      <c r="AD52" s="507">
        <f t="shared" si="7"/>
        <v>61231800</v>
      </c>
      <c r="AE52" s="541"/>
    </row>
    <row r="53" spans="1:31" ht="34.5" customHeight="1" x14ac:dyDescent="0.25">
      <c r="A53" s="595">
        <v>69</v>
      </c>
      <c r="B53" s="595">
        <v>49</v>
      </c>
      <c r="C53" s="276" t="s">
        <v>1799</v>
      </c>
      <c r="D53" s="365" t="s">
        <v>1897</v>
      </c>
      <c r="E53" s="366" t="s">
        <v>1621</v>
      </c>
      <c r="F53" s="571" t="s">
        <v>2030</v>
      </c>
      <c r="G53" s="367" t="s">
        <v>1833</v>
      </c>
      <c r="H53" s="280" t="s">
        <v>425</v>
      </c>
      <c r="I53" s="280" t="s">
        <v>27</v>
      </c>
      <c r="J53" s="281">
        <v>144</v>
      </c>
      <c r="K53" s="368">
        <v>39.799999999999997</v>
      </c>
      <c r="L53" s="281">
        <v>104.2</v>
      </c>
      <c r="M53" s="281" t="s">
        <v>28</v>
      </c>
      <c r="N53" s="280">
        <v>3</v>
      </c>
      <c r="O53" s="280" t="s">
        <v>48</v>
      </c>
      <c r="P53" s="573">
        <v>144</v>
      </c>
      <c r="Q53" s="406">
        <v>3157.2</v>
      </c>
      <c r="R53" s="359">
        <f t="shared" si="1"/>
        <v>1.2606106676802229E-2</v>
      </c>
      <c r="S53" s="360">
        <v>5</v>
      </c>
      <c r="T53" s="438" t="s">
        <v>2022</v>
      </c>
      <c r="U53" s="369">
        <v>45813</v>
      </c>
      <c r="V53" s="285" t="s">
        <v>1923</v>
      </c>
      <c r="W53" s="286" t="s">
        <v>1588</v>
      </c>
      <c r="X53" s="507">
        <f t="shared" si="2"/>
        <v>6169000</v>
      </c>
      <c r="Y53" s="507">
        <f t="shared" si="5"/>
        <v>30845000</v>
      </c>
      <c r="Z53" s="507">
        <f t="shared" si="3"/>
        <v>2400000</v>
      </c>
      <c r="AA53" s="507">
        <v>0</v>
      </c>
      <c r="AB53" s="507">
        <f t="shared" si="4"/>
        <v>119399.99999999999</v>
      </c>
      <c r="AC53" s="507">
        <f t="shared" si="6"/>
        <v>33364400</v>
      </c>
      <c r="AD53" s="507">
        <f t="shared" si="7"/>
        <v>39533400</v>
      </c>
      <c r="AE53" s="541"/>
    </row>
    <row r="54" spans="1:31" ht="34.5" customHeight="1" x14ac:dyDescent="0.25">
      <c r="A54" s="595">
        <v>70</v>
      </c>
      <c r="B54" s="595">
        <v>50</v>
      </c>
      <c r="C54" s="276" t="s">
        <v>1800</v>
      </c>
      <c r="D54" s="365" t="s">
        <v>1897</v>
      </c>
      <c r="E54" s="366" t="s">
        <v>1621</v>
      </c>
      <c r="F54" s="571" t="s">
        <v>2030</v>
      </c>
      <c r="G54" s="367" t="s">
        <v>1834</v>
      </c>
      <c r="H54" s="280" t="s">
        <v>425</v>
      </c>
      <c r="I54" s="280" t="s">
        <v>424</v>
      </c>
      <c r="J54" s="281">
        <v>186.9</v>
      </c>
      <c r="K54" s="368">
        <v>52.4</v>
      </c>
      <c r="L54" s="281">
        <v>134.5</v>
      </c>
      <c r="M54" s="281" t="s">
        <v>28</v>
      </c>
      <c r="N54" s="280">
        <v>3</v>
      </c>
      <c r="O54" s="280" t="s">
        <v>27</v>
      </c>
      <c r="P54" s="573">
        <v>186.9</v>
      </c>
      <c r="Q54" s="406">
        <v>3099.6</v>
      </c>
      <c r="R54" s="359">
        <f t="shared" si="1"/>
        <v>1.690540714930959E-2</v>
      </c>
      <c r="S54" s="360">
        <v>4</v>
      </c>
      <c r="T54" s="438" t="s">
        <v>2022</v>
      </c>
      <c r="U54" s="369">
        <v>45813</v>
      </c>
      <c r="V54" s="285" t="s">
        <v>2000</v>
      </c>
      <c r="W54" s="286" t="s">
        <v>1588</v>
      </c>
      <c r="X54" s="507">
        <f t="shared" si="2"/>
        <v>8122000</v>
      </c>
      <c r="Y54" s="507">
        <f t="shared" si="5"/>
        <v>40610000</v>
      </c>
      <c r="Z54" s="507">
        <f t="shared" si="3"/>
        <v>1920000</v>
      </c>
      <c r="AA54" s="507">
        <v>0</v>
      </c>
      <c r="AB54" s="507">
        <f t="shared" si="4"/>
        <v>157200</v>
      </c>
      <c r="AC54" s="507">
        <f t="shared" si="6"/>
        <v>42687200</v>
      </c>
      <c r="AD54" s="507">
        <f t="shared" si="7"/>
        <v>50809200</v>
      </c>
      <c r="AE54" s="541"/>
    </row>
    <row r="55" spans="1:31" ht="34.5" customHeight="1" x14ac:dyDescent="0.25">
      <c r="A55" s="581">
        <v>71</v>
      </c>
      <c r="B55" s="742">
        <v>51</v>
      </c>
      <c r="C55" s="761" t="s">
        <v>1801</v>
      </c>
      <c r="D55" s="727" t="s">
        <v>1897</v>
      </c>
      <c r="E55" s="366" t="s">
        <v>1621</v>
      </c>
      <c r="F55" s="571" t="s">
        <v>2030</v>
      </c>
      <c r="G55" s="763" t="s">
        <v>1835</v>
      </c>
      <c r="H55" s="280" t="s">
        <v>425</v>
      </c>
      <c r="I55" s="280" t="s">
        <v>40</v>
      </c>
      <c r="J55" s="281">
        <v>352.8</v>
      </c>
      <c r="K55" s="368">
        <v>118.1</v>
      </c>
      <c r="L55" s="281">
        <v>234.7</v>
      </c>
      <c r="M55" s="281" t="s">
        <v>28</v>
      </c>
      <c r="N55" s="280">
        <v>3</v>
      </c>
      <c r="O55" s="280" t="s">
        <v>118</v>
      </c>
      <c r="P55" s="573">
        <v>352.8</v>
      </c>
      <c r="Q55" s="729">
        <v>8506.7999999999993</v>
      </c>
      <c r="R55" s="713">
        <f>(K55+K56)/Q55</f>
        <v>4.9325245685804306E-2</v>
      </c>
      <c r="S55" s="715">
        <v>7</v>
      </c>
      <c r="T55" s="438" t="s">
        <v>2022</v>
      </c>
      <c r="U55" s="369">
        <v>45813</v>
      </c>
      <c r="V55" s="439" t="s">
        <v>1924</v>
      </c>
      <c r="W55" s="286" t="s">
        <v>25</v>
      </c>
      <c r="X55" s="704">
        <f>(K55+K56)*155000</f>
        <v>65038000</v>
      </c>
      <c r="Y55" s="704">
        <f t="shared" si="5"/>
        <v>325190000</v>
      </c>
      <c r="Z55" s="704">
        <f t="shared" si="3"/>
        <v>3360000</v>
      </c>
      <c r="AA55" s="765">
        <v>0</v>
      </c>
      <c r="AB55" s="704">
        <f>(K55+K56)*3000</f>
        <v>1258800</v>
      </c>
      <c r="AC55" s="704">
        <f t="shared" si="6"/>
        <v>329808800</v>
      </c>
      <c r="AD55" s="704">
        <f t="shared" si="7"/>
        <v>394846800</v>
      </c>
      <c r="AE55" s="759"/>
    </row>
    <row r="56" spans="1:31" ht="34.5" customHeight="1" x14ac:dyDescent="0.25">
      <c r="A56" s="581">
        <v>71</v>
      </c>
      <c r="B56" s="743"/>
      <c r="C56" s="762"/>
      <c r="D56" s="728"/>
      <c r="E56" s="366" t="s">
        <v>1622</v>
      </c>
      <c r="F56" s="571" t="s">
        <v>2030</v>
      </c>
      <c r="G56" s="764"/>
      <c r="H56" s="280" t="s">
        <v>425</v>
      </c>
      <c r="I56" s="280" t="s">
        <v>242</v>
      </c>
      <c r="J56" s="281">
        <v>380.1</v>
      </c>
      <c r="K56" s="368">
        <v>301.5</v>
      </c>
      <c r="L56" s="281">
        <v>78.599999999999994</v>
      </c>
      <c r="M56" s="281" t="s">
        <v>28</v>
      </c>
      <c r="N56" s="280">
        <v>3</v>
      </c>
      <c r="O56" s="280" t="s">
        <v>1957</v>
      </c>
      <c r="P56" s="573">
        <v>380.1</v>
      </c>
      <c r="Q56" s="730"/>
      <c r="R56" s="714"/>
      <c r="S56" s="716"/>
      <c r="T56" s="438" t="s">
        <v>2022</v>
      </c>
      <c r="U56" s="369">
        <v>45813</v>
      </c>
      <c r="V56" s="439" t="s">
        <v>1943</v>
      </c>
      <c r="W56" s="286" t="s">
        <v>25</v>
      </c>
      <c r="X56" s="705"/>
      <c r="Y56" s="705"/>
      <c r="Z56" s="705"/>
      <c r="AA56" s="766"/>
      <c r="AB56" s="705"/>
      <c r="AC56" s="705"/>
      <c r="AD56" s="705"/>
      <c r="AE56" s="760"/>
    </row>
    <row r="57" spans="1:31" ht="34.5" customHeight="1" x14ac:dyDescent="0.25">
      <c r="A57" s="370">
        <v>72</v>
      </c>
      <c r="B57" s="595">
        <v>52</v>
      </c>
      <c r="C57" s="276" t="s">
        <v>1802</v>
      </c>
      <c r="D57" s="365" t="s">
        <v>1897</v>
      </c>
      <c r="E57" s="366" t="s">
        <v>1621</v>
      </c>
      <c r="F57" s="571" t="s">
        <v>2030</v>
      </c>
      <c r="G57" s="367" t="s">
        <v>1836</v>
      </c>
      <c r="H57" s="280" t="s">
        <v>425</v>
      </c>
      <c r="I57" s="280" t="s">
        <v>48</v>
      </c>
      <c r="J57" s="281">
        <v>72</v>
      </c>
      <c r="K57" s="368">
        <v>23</v>
      </c>
      <c r="L57" s="281">
        <v>49</v>
      </c>
      <c r="M57" s="281" t="s">
        <v>28</v>
      </c>
      <c r="N57" s="280">
        <v>3</v>
      </c>
      <c r="O57" s="280" t="s">
        <v>1958</v>
      </c>
      <c r="P57" s="573">
        <v>72</v>
      </c>
      <c r="Q57" s="406">
        <v>3916.8</v>
      </c>
      <c r="R57" s="359">
        <f>K57/Q57</f>
        <v>5.8721405228758169E-3</v>
      </c>
      <c r="S57" s="360">
        <v>3</v>
      </c>
      <c r="T57" s="438" t="s">
        <v>2022</v>
      </c>
      <c r="U57" s="369">
        <v>45813</v>
      </c>
      <c r="V57" s="285" t="s">
        <v>1925</v>
      </c>
      <c r="W57" s="286" t="s">
        <v>1588</v>
      </c>
      <c r="X57" s="507">
        <f t="shared" si="2"/>
        <v>3565000</v>
      </c>
      <c r="Y57" s="507">
        <f t="shared" si="5"/>
        <v>17825000</v>
      </c>
      <c r="Z57" s="507">
        <f t="shared" si="3"/>
        <v>1440000</v>
      </c>
      <c r="AA57" s="507">
        <v>0</v>
      </c>
      <c r="AB57" s="507">
        <f t="shared" si="4"/>
        <v>69000</v>
      </c>
      <c r="AC57" s="507">
        <f t="shared" si="6"/>
        <v>19334000</v>
      </c>
      <c r="AD57" s="507">
        <f t="shared" si="7"/>
        <v>22899000</v>
      </c>
      <c r="AE57" s="541"/>
    </row>
    <row r="58" spans="1:31" ht="34.5" customHeight="1" x14ac:dyDescent="0.25">
      <c r="A58" s="595">
        <v>73</v>
      </c>
      <c r="B58" s="595">
        <v>53</v>
      </c>
      <c r="C58" s="276" t="s">
        <v>707</v>
      </c>
      <c r="D58" s="365" t="s">
        <v>1897</v>
      </c>
      <c r="E58" s="366" t="s">
        <v>1621</v>
      </c>
      <c r="F58" s="571" t="s">
        <v>2030</v>
      </c>
      <c r="G58" s="367" t="s">
        <v>1837</v>
      </c>
      <c r="H58" s="280" t="s">
        <v>425</v>
      </c>
      <c r="I58" s="280" t="s">
        <v>457</v>
      </c>
      <c r="J58" s="281">
        <v>223</v>
      </c>
      <c r="K58" s="368">
        <v>68.599999999999994</v>
      </c>
      <c r="L58" s="281">
        <v>154.4</v>
      </c>
      <c r="M58" s="281" t="s">
        <v>28</v>
      </c>
      <c r="N58" s="280">
        <v>3</v>
      </c>
      <c r="O58" s="280" t="s">
        <v>125</v>
      </c>
      <c r="P58" s="573">
        <v>223</v>
      </c>
      <c r="Q58" s="406">
        <v>5245.2</v>
      </c>
      <c r="R58" s="359">
        <f>K58/Q58</f>
        <v>1.3078624265995577E-2</v>
      </c>
      <c r="S58" s="360">
        <v>3</v>
      </c>
      <c r="T58" s="438" t="s">
        <v>2022</v>
      </c>
      <c r="U58" s="369">
        <v>45813</v>
      </c>
      <c r="V58" s="285" t="s">
        <v>1926</v>
      </c>
      <c r="W58" s="286" t="s">
        <v>1588</v>
      </c>
      <c r="X58" s="507">
        <f t="shared" si="2"/>
        <v>10633000</v>
      </c>
      <c r="Y58" s="507">
        <f t="shared" si="5"/>
        <v>53165000</v>
      </c>
      <c r="Z58" s="507">
        <f t="shared" si="3"/>
        <v>1440000</v>
      </c>
      <c r="AA58" s="507">
        <v>0</v>
      </c>
      <c r="AB58" s="507">
        <f t="shared" si="4"/>
        <v>205799.99999999997</v>
      </c>
      <c r="AC58" s="507">
        <f t="shared" si="6"/>
        <v>54810800</v>
      </c>
      <c r="AD58" s="507">
        <f t="shared" si="7"/>
        <v>65443800</v>
      </c>
      <c r="AE58" s="541"/>
    </row>
    <row r="59" spans="1:31" ht="34.5" customHeight="1" x14ac:dyDescent="0.25">
      <c r="A59" s="581">
        <v>74</v>
      </c>
      <c r="B59" s="742">
        <v>54</v>
      </c>
      <c r="C59" s="761" t="s">
        <v>1803</v>
      </c>
      <c r="D59" s="727" t="s">
        <v>1897</v>
      </c>
      <c r="E59" s="366" t="s">
        <v>1621</v>
      </c>
      <c r="F59" s="571" t="s">
        <v>1990</v>
      </c>
      <c r="G59" s="763" t="s">
        <v>1589</v>
      </c>
      <c r="H59" s="280" t="s">
        <v>425</v>
      </c>
      <c r="I59" s="280" t="s">
        <v>56</v>
      </c>
      <c r="J59" s="281">
        <v>108.1</v>
      </c>
      <c r="K59" s="368">
        <v>31.8</v>
      </c>
      <c r="L59" s="281">
        <v>76.3</v>
      </c>
      <c r="M59" s="281" t="s">
        <v>28</v>
      </c>
      <c r="N59" s="280">
        <v>3</v>
      </c>
      <c r="O59" s="280" t="s">
        <v>74</v>
      </c>
      <c r="P59" s="573">
        <v>108.1</v>
      </c>
      <c r="Q59" s="729">
        <v>2509.1999999999998</v>
      </c>
      <c r="R59" s="713">
        <f>(K59+K60)/Q59</f>
        <v>5.2088315000797081E-2</v>
      </c>
      <c r="S59" s="715">
        <v>2</v>
      </c>
      <c r="T59" s="438" t="s">
        <v>2022</v>
      </c>
      <c r="U59" s="369">
        <v>45813</v>
      </c>
      <c r="V59" s="285" t="s">
        <v>1590</v>
      </c>
      <c r="W59" s="286" t="s">
        <v>1588</v>
      </c>
      <c r="X59" s="704">
        <f>(K59+K60)*155000</f>
        <v>20258500.000000004</v>
      </c>
      <c r="Y59" s="704">
        <f t="shared" si="5"/>
        <v>101292500.00000001</v>
      </c>
      <c r="Z59" s="704">
        <f t="shared" si="3"/>
        <v>960000</v>
      </c>
      <c r="AA59" s="704">
        <f>31.8*7400</f>
        <v>235320</v>
      </c>
      <c r="AB59" s="704">
        <f t="shared" si="4"/>
        <v>95400</v>
      </c>
      <c r="AC59" s="704">
        <f t="shared" si="6"/>
        <v>102347900.00000001</v>
      </c>
      <c r="AD59" s="704">
        <f>X59+Y59+Z59+AA59+AB59</f>
        <v>122841720.00000001</v>
      </c>
      <c r="AE59" s="759"/>
    </row>
    <row r="60" spans="1:31" ht="34.5" customHeight="1" x14ac:dyDescent="0.25">
      <c r="A60" s="581">
        <v>74</v>
      </c>
      <c r="B60" s="743"/>
      <c r="C60" s="762"/>
      <c r="D60" s="728"/>
      <c r="E60" s="366" t="s">
        <v>1622</v>
      </c>
      <c r="F60" s="571" t="s">
        <v>2030</v>
      </c>
      <c r="G60" s="764"/>
      <c r="H60" s="280" t="s">
        <v>425</v>
      </c>
      <c r="I60" s="280" t="s">
        <v>161</v>
      </c>
      <c r="J60" s="281">
        <v>108</v>
      </c>
      <c r="K60" s="368">
        <v>98.9</v>
      </c>
      <c r="L60" s="281">
        <v>9.1</v>
      </c>
      <c r="M60" s="281" t="s">
        <v>28</v>
      </c>
      <c r="N60" s="280">
        <v>3</v>
      </c>
      <c r="O60" s="280" t="s">
        <v>1959</v>
      </c>
      <c r="P60" s="573">
        <v>108</v>
      </c>
      <c r="Q60" s="730"/>
      <c r="R60" s="714"/>
      <c r="S60" s="716"/>
      <c r="T60" s="438" t="s">
        <v>2022</v>
      </c>
      <c r="U60" s="369">
        <v>45813</v>
      </c>
      <c r="V60" s="285" t="s">
        <v>1938</v>
      </c>
      <c r="W60" s="286" t="s">
        <v>1588</v>
      </c>
      <c r="X60" s="705"/>
      <c r="Y60" s="705"/>
      <c r="Z60" s="705"/>
      <c r="AA60" s="705"/>
      <c r="AB60" s="705"/>
      <c r="AC60" s="705"/>
      <c r="AD60" s="705"/>
      <c r="AE60" s="760"/>
    </row>
    <row r="61" spans="1:31" ht="34.5" customHeight="1" x14ac:dyDescent="0.25">
      <c r="A61" s="283">
        <v>75</v>
      </c>
      <c r="B61" s="595">
        <v>55</v>
      </c>
      <c r="C61" s="276" t="s">
        <v>1804</v>
      </c>
      <c r="D61" s="365" t="s">
        <v>1897</v>
      </c>
      <c r="E61" s="366" t="s">
        <v>1621</v>
      </c>
      <c r="F61" s="571" t="s">
        <v>2030</v>
      </c>
      <c r="G61" s="367" t="s">
        <v>1838</v>
      </c>
      <c r="H61" s="280" t="s">
        <v>425</v>
      </c>
      <c r="I61" s="280" t="s">
        <v>66</v>
      </c>
      <c r="J61" s="281">
        <v>112.1</v>
      </c>
      <c r="K61" s="368">
        <v>44.3</v>
      </c>
      <c r="L61" s="281">
        <v>67.8</v>
      </c>
      <c r="M61" s="281" t="s">
        <v>28</v>
      </c>
      <c r="N61" s="280">
        <v>3</v>
      </c>
      <c r="O61" s="280" t="s">
        <v>182</v>
      </c>
      <c r="P61" s="573">
        <v>112.1</v>
      </c>
      <c r="Q61" s="406">
        <v>2703.6</v>
      </c>
      <c r="R61" s="359">
        <f t="shared" ref="R61:R80" si="9">K61/Q61</f>
        <v>1.6385559994081964E-2</v>
      </c>
      <c r="S61" s="360">
        <v>5</v>
      </c>
      <c r="T61" s="438" t="s">
        <v>2022</v>
      </c>
      <c r="U61" s="369">
        <v>45813</v>
      </c>
      <c r="V61" s="285" t="s">
        <v>1927</v>
      </c>
      <c r="W61" s="286" t="s">
        <v>1588</v>
      </c>
      <c r="X61" s="507">
        <f t="shared" si="2"/>
        <v>6866500</v>
      </c>
      <c r="Y61" s="507">
        <f t="shared" si="5"/>
        <v>34332500</v>
      </c>
      <c r="Z61" s="507">
        <f t="shared" si="3"/>
        <v>2400000</v>
      </c>
      <c r="AA61" s="507">
        <v>0</v>
      </c>
      <c r="AB61" s="507">
        <f t="shared" si="4"/>
        <v>132900</v>
      </c>
      <c r="AC61" s="507">
        <f t="shared" si="6"/>
        <v>36865400</v>
      </c>
      <c r="AD61" s="507">
        <f t="shared" si="7"/>
        <v>43731900</v>
      </c>
      <c r="AE61" s="541"/>
    </row>
    <row r="62" spans="1:31" ht="34.5" customHeight="1" x14ac:dyDescent="0.25">
      <c r="A62" s="595">
        <v>76</v>
      </c>
      <c r="B62" s="595">
        <v>56</v>
      </c>
      <c r="C62" s="371" t="s">
        <v>1805</v>
      </c>
      <c r="D62" s="365" t="s">
        <v>1897</v>
      </c>
      <c r="E62" s="366" t="s">
        <v>1621</v>
      </c>
      <c r="F62" s="571" t="s">
        <v>2030</v>
      </c>
      <c r="G62" s="367" t="s">
        <v>1838</v>
      </c>
      <c r="H62" s="280" t="s">
        <v>425</v>
      </c>
      <c r="I62" s="280" t="s">
        <v>125</v>
      </c>
      <c r="J62" s="281">
        <v>176.7</v>
      </c>
      <c r="K62" s="368">
        <v>118.3</v>
      </c>
      <c r="L62" s="281">
        <v>58.4</v>
      </c>
      <c r="M62" s="281" t="s">
        <v>28</v>
      </c>
      <c r="N62" s="280">
        <v>3</v>
      </c>
      <c r="O62" s="280" t="s">
        <v>237</v>
      </c>
      <c r="P62" s="573">
        <v>176.7</v>
      </c>
      <c r="Q62" s="406">
        <v>4860</v>
      </c>
      <c r="R62" s="359">
        <f t="shared" si="9"/>
        <v>2.4341563786008231E-2</v>
      </c>
      <c r="S62" s="360">
        <v>5</v>
      </c>
      <c r="T62" s="438" t="s">
        <v>2022</v>
      </c>
      <c r="U62" s="369">
        <v>45813</v>
      </c>
      <c r="V62" s="285" t="s">
        <v>1928</v>
      </c>
      <c r="W62" s="286" t="s">
        <v>1588</v>
      </c>
      <c r="X62" s="507">
        <f t="shared" si="2"/>
        <v>18336500</v>
      </c>
      <c r="Y62" s="507">
        <f t="shared" si="5"/>
        <v>91682500</v>
      </c>
      <c r="Z62" s="507">
        <f t="shared" si="3"/>
        <v>2400000</v>
      </c>
      <c r="AA62" s="507">
        <v>0</v>
      </c>
      <c r="AB62" s="507">
        <f t="shared" si="4"/>
        <v>354900</v>
      </c>
      <c r="AC62" s="507">
        <f t="shared" si="6"/>
        <v>94437400</v>
      </c>
      <c r="AD62" s="507">
        <f>X62+Y62+Z62+AA62+AB62</f>
        <v>112773900</v>
      </c>
      <c r="AE62" s="541"/>
    </row>
    <row r="63" spans="1:31" ht="34.5" customHeight="1" x14ac:dyDescent="0.25">
      <c r="A63" s="283">
        <v>77</v>
      </c>
      <c r="B63" s="595">
        <v>57</v>
      </c>
      <c r="C63" s="276" t="s">
        <v>1806</v>
      </c>
      <c r="D63" s="365" t="s">
        <v>1897</v>
      </c>
      <c r="E63" s="366" t="s">
        <v>1621</v>
      </c>
      <c r="F63" s="571" t="s">
        <v>2030</v>
      </c>
      <c r="G63" s="367" t="s">
        <v>1839</v>
      </c>
      <c r="H63" s="280" t="s">
        <v>425</v>
      </c>
      <c r="I63" s="280" t="s">
        <v>74</v>
      </c>
      <c r="J63" s="281">
        <v>321.8</v>
      </c>
      <c r="K63" s="368">
        <v>132.9</v>
      </c>
      <c r="L63" s="281">
        <v>188.9</v>
      </c>
      <c r="M63" s="281" t="s">
        <v>28</v>
      </c>
      <c r="N63" s="280">
        <v>3</v>
      </c>
      <c r="O63" s="280" t="s">
        <v>402</v>
      </c>
      <c r="P63" s="573">
        <v>321.8</v>
      </c>
      <c r="Q63" s="406">
        <v>3992.4</v>
      </c>
      <c r="R63" s="359">
        <f t="shared" si="9"/>
        <v>3.3288247670574089E-2</v>
      </c>
      <c r="S63" s="363" t="s">
        <v>1982</v>
      </c>
      <c r="T63" s="438" t="s">
        <v>2022</v>
      </c>
      <c r="U63" s="369">
        <v>45813</v>
      </c>
      <c r="V63" s="285" t="s">
        <v>1929</v>
      </c>
      <c r="W63" s="286" t="s">
        <v>1588</v>
      </c>
      <c r="X63" s="507">
        <f t="shared" si="2"/>
        <v>20599500</v>
      </c>
      <c r="Y63" s="507">
        <f t="shared" si="5"/>
        <v>102997500</v>
      </c>
      <c r="Z63" s="507">
        <f t="shared" si="3"/>
        <v>2400000</v>
      </c>
      <c r="AA63" s="507">
        <v>0</v>
      </c>
      <c r="AB63" s="507">
        <f t="shared" si="4"/>
        <v>398700</v>
      </c>
      <c r="AC63" s="507">
        <f t="shared" si="6"/>
        <v>105796200</v>
      </c>
      <c r="AD63" s="507">
        <f t="shared" si="7"/>
        <v>126395700</v>
      </c>
      <c r="AE63" s="541"/>
    </row>
    <row r="64" spans="1:31" ht="34.5" customHeight="1" x14ac:dyDescent="0.25">
      <c r="A64" s="595">
        <v>78</v>
      </c>
      <c r="B64" s="595">
        <v>58</v>
      </c>
      <c r="C64" s="276" t="s">
        <v>1807</v>
      </c>
      <c r="D64" s="365" t="s">
        <v>1897</v>
      </c>
      <c r="E64" s="366" t="s">
        <v>1621</v>
      </c>
      <c r="F64" s="571" t="s">
        <v>2030</v>
      </c>
      <c r="G64" s="367" t="s">
        <v>1840</v>
      </c>
      <c r="H64" s="280" t="s">
        <v>425</v>
      </c>
      <c r="I64" s="280" t="s">
        <v>485</v>
      </c>
      <c r="J64" s="281">
        <v>90.5</v>
      </c>
      <c r="K64" s="368">
        <v>35.5</v>
      </c>
      <c r="L64" s="281">
        <v>55</v>
      </c>
      <c r="M64" s="281" t="s">
        <v>28</v>
      </c>
      <c r="N64" s="280">
        <v>3</v>
      </c>
      <c r="O64" s="280" t="s">
        <v>308</v>
      </c>
      <c r="P64" s="573">
        <v>90.5</v>
      </c>
      <c r="Q64" s="406">
        <v>2052</v>
      </c>
      <c r="R64" s="359">
        <f t="shared" si="9"/>
        <v>1.7300194931773878E-2</v>
      </c>
      <c r="S64" s="360">
        <v>1</v>
      </c>
      <c r="T64" s="438" t="s">
        <v>2022</v>
      </c>
      <c r="U64" s="369">
        <v>45813</v>
      </c>
      <c r="V64" s="285" t="s">
        <v>1930</v>
      </c>
      <c r="W64" s="286" t="s">
        <v>1588</v>
      </c>
      <c r="X64" s="507">
        <f t="shared" si="2"/>
        <v>5502500</v>
      </c>
      <c r="Y64" s="507">
        <f t="shared" si="5"/>
        <v>27512500</v>
      </c>
      <c r="Z64" s="507">
        <f t="shared" si="3"/>
        <v>480000</v>
      </c>
      <c r="AA64" s="507">
        <v>0</v>
      </c>
      <c r="AB64" s="507">
        <f t="shared" si="4"/>
        <v>106500</v>
      </c>
      <c r="AC64" s="507">
        <f t="shared" si="6"/>
        <v>28099000</v>
      </c>
      <c r="AD64" s="507">
        <f t="shared" si="7"/>
        <v>33601500</v>
      </c>
      <c r="AE64" s="541"/>
    </row>
    <row r="65" spans="1:31" ht="34.5" customHeight="1" x14ac:dyDescent="0.25">
      <c r="A65" s="283">
        <v>79</v>
      </c>
      <c r="B65" s="595">
        <v>59</v>
      </c>
      <c r="C65" s="276" t="s">
        <v>1808</v>
      </c>
      <c r="D65" s="365" t="s">
        <v>1897</v>
      </c>
      <c r="E65" s="366" t="s">
        <v>1621</v>
      </c>
      <c r="F65" s="571" t="s">
        <v>2030</v>
      </c>
      <c r="G65" s="367" t="s">
        <v>1841</v>
      </c>
      <c r="H65" s="280" t="s">
        <v>425</v>
      </c>
      <c r="I65" s="280" t="s">
        <v>89</v>
      </c>
      <c r="J65" s="281">
        <v>129.9</v>
      </c>
      <c r="K65" s="368">
        <v>49.8</v>
      </c>
      <c r="L65" s="281">
        <v>80.099999999999994</v>
      </c>
      <c r="M65" s="281" t="s">
        <v>28</v>
      </c>
      <c r="N65" s="280">
        <v>3</v>
      </c>
      <c r="O65" s="280" t="s">
        <v>649</v>
      </c>
      <c r="P65" s="573">
        <v>129.9</v>
      </c>
      <c r="Q65" s="406">
        <v>597.6</v>
      </c>
      <c r="R65" s="359">
        <f t="shared" si="9"/>
        <v>8.3333333333333329E-2</v>
      </c>
      <c r="S65" s="363" t="s">
        <v>1983</v>
      </c>
      <c r="T65" s="438" t="s">
        <v>2022</v>
      </c>
      <c r="U65" s="369">
        <v>45813</v>
      </c>
      <c r="V65" s="285" t="s">
        <v>1932</v>
      </c>
      <c r="W65" s="286" t="s">
        <v>1588</v>
      </c>
      <c r="X65" s="507">
        <f t="shared" si="2"/>
        <v>7719000</v>
      </c>
      <c r="Y65" s="507">
        <f t="shared" si="5"/>
        <v>38595000</v>
      </c>
      <c r="Z65" s="507">
        <f t="shared" si="3"/>
        <v>1440000</v>
      </c>
      <c r="AA65" s="507">
        <v>0</v>
      </c>
      <c r="AB65" s="507">
        <f t="shared" si="4"/>
        <v>149400</v>
      </c>
      <c r="AC65" s="507">
        <f t="shared" si="6"/>
        <v>40184400</v>
      </c>
      <c r="AD65" s="507">
        <f t="shared" si="7"/>
        <v>47903400</v>
      </c>
      <c r="AE65" s="541"/>
    </row>
    <row r="66" spans="1:31" ht="34.5" customHeight="1" x14ac:dyDescent="0.25">
      <c r="A66" s="595">
        <v>80</v>
      </c>
      <c r="B66" s="595">
        <v>60</v>
      </c>
      <c r="C66" s="276" t="s">
        <v>1475</v>
      </c>
      <c r="D66" s="365" t="s">
        <v>1897</v>
      </c>
      <c r="E66" s="366" t="s">
        <v>1621</v>
      </c>
      <c r="F66" s="571" t="s">
        <v>2030</v>
      </c>
      <c r="G66" s="367" t="s">
        <v>1592</v>
      </c>
      <c r="H66" s="280" t="s">
        <v>425</v>
      </c>
      <c r="I66" s="280" t="s">
        <v>96</v>
      </c>
      <c r="J66" s="281">
        <v>197.9</v>
      </c>
      <c r="K66" s="368">
        <v>87.1</v>
      </c>
      <c r="L66" s="281">
        <v>110.8</v>
      </c>
      <c r="M66" s="281" t="s">
        <v>28</v>
      </c>
      <c r="N66" s="280">
        <v>3</v>
      </c>
      <c r="O66" s="280" t="s">
        <v>1013</v>
      </c>
      <c r="P66" s="573">
        <v>197.9</v>
      </c>
      <c r="Q66" s="406">
        <v>4557.6000000000004</v>
      </c>
      <c r="R66" s="359">
        <f t="shared" si="9"/>
        <v>1.9110935580129891E-2</v>
      </c>
      <c r="S66" s="360">
        <v>4</v>
      </c>
      <c r="T66" s="438" t="s">
        <v>2022</v>
      </c>
      <c r="U66" s="369">
        <v>45813</v>
      </c>
      <c r="V66" s="285" t="s">
        <v>1593</v>
      </c>
      <c r="W66" s="286" t="s">
        <v>1588</v>
      </c>
      <c r="X66" s="507">
        <f t="shared" si="2"/>
        <v>13500500</v>
      </c>
      <c r="Y66" s="507">
        <f t="shared" si="5"/>
        <v>67502500</v>
      </c>
      <c r="Z66" s="507">
        <f t="shared" si="3"/>
        <v>1920000</v>
      </c>
      <c r="AA66" s="507">
        <v>0</v>
      </c>
      <c r="AB66" s="507">
        <f t="shared" si="4"/>
        <v>261299.99999999997</v>
      </c>
      <c r="AC66" s="507">
        <f t="shared" si="6"/>
        <v>69683800</v>
      </c>
      <c r="AD66" s="507">
        <f t="shared" si="7"/>
        <v>83184300</v>
      </c>
      <c r="AE66" s="541"/>
    </row>
    <row r="67" spans="1:31" ht="34.5" customHeight="1" x14ac:dyDescent="0.25">
      <c r="A67" s="283">
        <v>81</v>
      </c>
      <c r="B67" s="595">
        <v>61</v>
      </c>
      <c r="C67" s="276" t="s">
        <v>1809</v>
      </c>
      <c r="D67" s="365" t="s">
        <v>1897</v>
      </c>
      <c r="E67" s="366" t="s">
        <v>1621</v>
      </c>
      <c r="F67" s="571" t="s">
        <v>2030</v>
      </c>
      <c r="G67" s="367" t="s">
        <v>1842</v>
      </c>
      <c r="H67" s="280" t="s">
        <v>425</v>
      </c>
      <c r="I67" s="280" t="s">
        <v>513</v>
      </c>
      <c r="J67" s="281">
        <v>126.1</v>
      </c>
      <c r="K67" s="368">
        <v>58.3</v>
      </c>
      <c r="L67" s="281">
        <v>67.8</v>
      </c>
      <c r="M67" s="281" t="s">
        <v>28</v>
      </c>
      <c r="N67" s="280">
        <v>3</v>
      </c>
      <c r="O67" s="280" t="s">
        <v>1008</v>
      </c>
      <c r="P67" s="573">
        <v>126.1</v>
      </c>
      <c r="Q67" s="406">
        <v>2930.4</v>
      </c>
      <c r="R67" s="359">
        <f t="shared" si="9"/>
        <v>1.9894894894894894E-2</v>
      </c>
      <c r="S67" s="360">
        <v>2</v>
      </c>
      <c r="T67" s="438" t="s">
        <v>2022</v>
      </c>
      <c r="U67" s="369">
        <v>45813</v>
      </c>
      <c r="V67" s="285" t="s">
        <v>1933</v>
      </c>
      <c r="W67" s="286" t="s">
        <v>1588</v>
      </c>
      <c r="X67" s="507">
        <f t="shared" si="2"/>
        <v>9036500</v>
      </c>
      <c r="Y67" s="507">
        <f t="shared" si="5"/>
        <v>45182500</v>
      </c>
      <c r="Z67" s="507">
        <f t="shared" si="3"/>
        <v>960000</v>
      </c>
      <c r="AA67" s="507">
        <v>0</v>
      </c>
      <c r="AB67" s="507">
        <f t="shared" si="4"/>
        <v>174900</v>
      </c>
      <c r="AC67" s="507">
        <f t="shared" si="6"/>
        <v>46317400</v>
      </c>
      <c r="AD67" s="507">
        <f t="shared" si="7"/>
        <v>55353900</v>
      </c>
      <c r="AE67" s="541"/>
    </row>
    <row r="68" spans="1:31" ht="34.5" customHeight="1" x14ac:dyDescent="0.25">
      <c r="A68" s="595">
        <v>82</v>
      </c>
      <c r="B68" s="595">
        <v>62</v>
      </c>
      <c r="C68" s="591" t="s">
        <v>933</v>
      </c>
      <c r="D68" s="592" t="s">
        <v>1897</v>
      </c>
      <c r="E68" s="607" t="s">
        <v>1621</v>
      </c>
      <c r="F68" s="571" t="s">
        <v>2030</v>
      </c>
      <c r="G68" s="608" t="s">
        <v>1843</v>
      </c>
      <c r="H68" s="464" t="s">
        <v>425</v>
      </c>
      <c r="I68" s="464" t="s">
        <v>29</v>
      </c>
      <c r="J68" s="465">
        <v>126</v>
      </c>
      <c r="K68" s="466">
        <v>58.8</v>
      </c>
      <c r="L68" s="465">
        <v>67.2</v>
      </c>
      <c r="M68" s="465" t="s">
        <v>28</v>
      </c>
      <c r="N68" s="464">
        <v>3</v>
      </c>
      <c r="O68" s="464" t="s">
        <v>1109</v>
      </c>
      <c r="P68" s="575">
        <v>126</v>
      </c>
      <c r="Q68" s="593">
        <v>3106.8</v>
      </c>
      <c r="R68" s="583">
        <f t="shared" si="9"/>
        <v>1.8926226342217072E-2</v>
      </c>
      <c r="S68" s="585">
        <v>2</v>
      </c>
      <c r="T68" s="438" t="s">
        <v>2022</v>
      </c>
      <c r="U68" s="469">
        <v>45813</v>
      </c>
      <c r="V68" s="439" t="s">
        <v>1934</v>
      </c>
      <c r="W68" s="579" t="s">
        <v>1588</v>
      </c>
      <c r="X68" s="507">
        <f t="shared" ref="X68:X80" si="10">K68*155000</f>
        <v>9114000</v>
      </c>
      <c r="Y68" s="507">
        <f t="shared" si="5"/>
        <v>45570000</v>
      </c>
      <c r="Z68" s="507">
        <f t="shared" ref="Z68:Z76" si="11">S68*16000*30</f>
        <v>960000</v>
      </c>
      <c r="AA68" s="507">
        <v>0</v>
      </c>
      <c r="AB68" s="507">
        <f t="shared" ref="AB68:AB80" si="12">K68*3000</f>
        <v>176400</v>
      </c>
      <c r="AC68" s="507">
        <f t="shared" si="6"/>
        <v>46706400</v>
      </c>
      <c r="AD68" s="507">
        <f t="shared" si="7"/>
        <v>55820400</v>
      </c>
      <c r="AE68" s="541"/>
    </row>
    <row r="69" spans="1:31" ht="34.5" customHeight="1" x14ac:dyDescent="0.25">
      <c r="A69" s="283">
        <v>83</v>
      </c>
      <c r="B69" s="595">
        <v>63</v>
      </c>
      <c r="C69" s="276" t="s">
        <v>77</v>
      </c>
      <c r="D69" s="365" t="s">
        <v>1897</v>
      </c>
      <c r="E69" s="366" t="s">
        <v>1621</v>
      </c>
      <c r="F69" s="576" t="s">
        <v>2030</v>
      </c>
      <c r="G69" s="367" t="s">
        <v>1844</v>
      </c>
      <c r="H69" s="280" t="s">
        <v>425</v>
      </c>
      <c r="I69" s="280" t="s">
        <v>110</v>
      </c>
      <c r="J69" s="281">
        <v>108</v>
      </c>
      <c r="K69" s="368">
        <v>49.7</v>
      </c>
      <c r="L69" s="281">
        <v>58.3</v>
      </c>
      <c r="M69" s="281" t="s">
        <v>28</v>
      </c>
      <c r="N69" s="280">
        <v>3</v>
      </c>
      <c r="O69" s="280" t="s">
        <v>1101</v>
      </c>
      <c r="P69" s="573">
        <v>108</v>
      </c>
      <c r="Q69" s="406">
        <v>2469.6</v>
      </c>
      <c r="R69" s="359">
        <f t="shared" si="9"/>
        <v>2.0124716553287982E-2</v>
      </c>
      <c r="S69" s="360">
        <v>4</v>
      </c>
      <c r="T69" s="438" t="s">
        <v>2022</v>
      </c>
      <c r="U69" s="369">
        <v>45813</v>
      </c>
      <c r="V69" s="285" t="s">
        <v>1935</v>
      </c>
      <c r="W69" s="286" t="s">
        <v>1588</v>
      </c>
      <c r="X69" s="507">
        <f t="shared" si="10"/>
        <v>7703500</v>
      </c>
      <c r="Y69" s="507">
        <f t="shared" si="5"/>
        <v>38517500</v>
      </c>
      <c r="Z69" s="507">
        <f t="shared" si="11"/>
        <v>1920000</v>
      </c>
      <c r="AA69" s="507">
        <v>0</v>
      </c>
      <c r="AB69" s="507">
        <f t="shared" si="12"/>
        <v>149100</v>
      </c>
      <c r="AC69" s="507">
        <f t="shared" si="6"/>
        <v>40586600</v>
      </c>
      <c r="AD69" s="507">
        <f t="shared" si="7"/>
        <v>48290100</v>
      </c>
      <c r="AE69" s="541"/>
    </row>
    <row r="70" spans="1:31" ht="34.5" customHeight="1" x14ac:dyDescent="0.25">
      <c r="A70" s="595">
        <v>84</v>
      </c>
      <c r="B70" s="595">
        <v>64</v>
      </c>
      <c r="C70" s="276" t="s">
        <v>1594</v>
      </c>
      <c r="D70" s="365" t="s">
        <v>1897</v>
      </c>
      <c r="E70" s="366" t="s">
        <v>1622</v>
      </c>
      <c r="F70" s="571" t="s">
        <v>1989</v>
      </c>
      <c r="G70" s="367" t="s">
        <v>1595</v>
      </c>
      <c r="H70" s="280" t="s">
        <v>425</v>
      </c>
      <c r="I70" s="280" t="s">
        <v>118</v>
      </c>
      <c r="J70" s="281">
        <v>108.3</v>
      </c>
      <c r="K70" s="368">
        <v>92.9</v>
      </c>
      <c r="L70" s="281">
        <v>15.4</v>
      </c>
      <c r="M70" s="281" t="s">
        <v>28</v>
      </c>
      <c r="N70" s="280">
        <v>3</v>
      </c>
      <c r="O70" s="280" t="s">
        <v>718</v>
      </c>
      <c r="P70" s="573">
        <v>108.3</v>
      </c>
      <c r="Q70" s="406">
        <v>6282</v>
      </c>
      <c r="R70" s="359">
        <f t="shared" si="9"/>
        <v>1.4788283985991723E-2</v>
      </c>
      <c r="S70" s="360">
        <v>3</v>
      </c>
      <c r="T70" s="438" t="s">
        <v>2022</v>
      </c>
      <c r="U70" s="369">
        <v>45813</v>
      </c>
      <c r="V70" s="285" t="s">
        <v>1596</v>
      </c>
      <c r="W70" s="286" t="s">
        <v>1588</v>
      </c>
      <c r="X70" s="507">
        <f t="shared" si="10"/>
        <v>14399500</v>
      </c>
      <c r="Y70" s="507">
        <f t="shared" si="5"/>
        <v>71997500</v>
      </c>
      <c r="Z70" s="507">
        <f t="shared" si="11"/>
        <v>1440000</v>
      </c>
      <c r="AA70" s="507">
        <f>92.9*7400</f>
        <v>687460</v>
      </c>
      <c r="AB70" s="507">
        <f t="shared" si="12"/>
        <v>278700</v>
      </c>
      <c r="AC70" s="507">
        <f t="shared" si="6"/>
        <v>73716200</v>
      </c>
      <c r="AD70" s="507">
        <f t="shared" si="7"/>
        <v>88803160</v>
      </c>
      <c r="AE70" s="541"/>
    </row>
    <row r="71" spans="1:31" ht="34.5" customHeight="1" x14ac:dyDescent="0.25">
      <c r="A71" s="283">
        <v>85</v>
      </c>
      <c r="B71" s="595">
        <v>65</v>
      </c>
      <c r="C71" s="276" t="s">
        <v>1810</v>
      </c>
      <c r="D71" s="365" t="s">
        <v>1897</v>
      </c>
      <c r="E71" s="366" t="s">
        <v>1621</v>
      </c>
      <c r="F71" s="571" t="s">
        <v>2030</v>
      </c>
      <c r="G71" s="367" t="s">
        <v>1845</v>
      </c>
      <c r="H71" s="280" t="s">
        <v>425</v>
      </c>
      <c r="I71" s="280" t="s">
        <v>131</v>
      </c>
      <c r="J71" s="281">
        <v>252</v>
      </c>
      <c r="K71" s="368">
        <v>114.4</v>
      </c>
      <c r="L71" s="281">
        <v>137.6</v>
      </c>
      <c r="M71" s="281" t="s">
        <v>28</v>
      </c>
      <c r="N71" s="280">
        <v>3</v>
      </c>
      <c r="O71" s="280" t="s">
        <v>1189</v>
      </c>
      <c r="P71" s="573">
        <v>252</v>
      </c>
      <c r="Q71" s="406">
        <v>6278.4000000000005</v>
      </c>
      <c r="R71" s="359">
        <f t="shared" si="9"/>
        <v>1.8221202854230376E-2</v>
      </c>
      <c r="S71" s="360">
        <v>2</v>
      </c>
      <c r="T71" s="438" t="s">
        <v>2022</v>
      </c>
      <c r="U71" s="369">
        <v>45813</v>
      </c>
      <c r="V71" s="285" t="s">
        <v>1936</v>
      </c>
      <c r="W71" s="286" t="s">
        <v>1588</v>
      </c>
      <c r="X71" s="507">
        <f t="shared" si="10"/>
        <v>17732000</v>
      </c>
      <c r="Y71" s="507">
        <f t="shared" si="5"/>
        <v>88660000</v>
      </c>
      <c r="Z71" s="507">
        <f t="shared" si="11"/>
        <v>960000</v>
      </c>
      <c r="AA71" s="507">
        <v>0</v>
      </c>
      <c r="AB71" s="507">
        <f t="shared" si="12"/>
        <v>343200</v>
      </c>
      <c r="AC71" s="507">
        <f t="shared" si="6"/>
        <v>89963200</v>
      </c>
      <c r="AD71" s="507">
        <f t="shared" si="7"/>
        <v>107695200</v>
      </c>
      <c r="AE71" s="541"/>
    </row>
    <row r="72" spans="1:31" ht="34.5" customHeight="1" x14ac:dyDescent="0.25">
      <c r="A72" s="595">
        <v>86</v>
      </c>
      <c r="B72" s="595">
        <v>66</v>
      </c>
      <c r="C72" s="276" t="s">
        <v>1811</v>
      </c>
      <c r="D72" s="365" t="s">
        <v>1897</v>
      </c>
      <c r="E72" s="366" t="s">
        <v>1622</v>
      </c>
      <c r="F72" s="571" t="s">
        <v>2024</v>
      </c>
      <c r="G72" s="367" t="s">
        <v>1846</v>
      </c>
      <c r="H72" s="280" t="s">
        <v>425</v>
      </c>
      <c r="I72" s="280" t="s">
        <v>137</v>
      </c>
      <c r="J72" s="281">
        <v>107.9</v>
      </c>
      <c r="K72" s="368">
        <v>93.9</v>
      </c>
      <c r="L72" s="281">
        <v>14</v>
      </c>
      <c r="M72" s="281" t="s">
        <v>28</v>
      </c>
      <c r="N72" s="280">
        <v>3</v>
      </c>
      <c r="O72" s="280" t="s">
        <v>1960</v>
      </c>
      <c r="P72" s="573">
        <v>107.9</v>
      </c>
      <c r="Q72" s="406">
        <v>6145.2</v>
      </c>
      <c r="R72" s="359">
        <f t="shared" si="9"/>
        <v>1.5280218707283735E-2</v>
      </c>
      <c r="S72" s="360">
        <v>2</v>
      </c>
      <c r="T72" s="438" t="s">
        <v>2022</v>
      </c>
      <c r="U72" s="369">
        <v>45813</v>
      </c>
      <c r="V72" s="285" t="s">
        <v>1937</v>
      </c>
      <c r="W72" s="286" t="s">
        <v>1588</v>
      </c>
      <c r="X72" s="507">
        <f t="shared" si="10"/>
        <v>14554500</v>
      </c>
      <c r="Y72" s="507">
        <f t="shared" ref="Y72:Y80" si="13">X72*5</f>
        <v>72772500</v>
      </c>
      <c r="Z72" s="507">
        <f t="shared" si="11"/>
        <v>960000</v>
      </c>
      <c r="AA72" s="507">
        <f>93.9*7400</f>
        <v>694860</v>
      </c>
      <c r="AB72" s="507">
        <f t="shared" si="12"/>
        <v>281700</v>
      </c>
      <c r="AC72" s="507">
        <f t="shared" ref="AC72:AC80" si="14">Y72+Z72+AB72</f>
        <v>74014200</v>
      </c>
      <c r="AD72" s="507">
        <f t="shared" ref="AD72:AD80" si="15">X72+Y72+Z72+AA72+AB72</f>
        <v>89263560</v>
      </c>
      <c r="AE72" s="541"/>
    </row>
    <row r="73" spans="1:31" ht="34.5" customHeight="1" x14ac:dyDescent="0.25">
      <c r="A73" s="283">
        <v>89</v>
      </c>
      <c r="B73" s="595">
        <v>67</v>
      </c>
      <c r="C73" s="276" t="s">
        <v>1814</v>
      </c>
      <c r="D73" s="365" t="s">
        <v>1897</v>
      </c>
      <c r="E73" s="366" t="s">
        <v>1622</v>
      </c>
      <c r="F73" s="571" t="s">
        <v>1991</v>
      </c>
      <c r="G73" s="367" t="s">
        <v>1849</v>
      </c>
      <c r="H73" s="280" t="s">
        <v>425</v>
      </c>
      <c r="I73" s="280" t="s">
        <v>168</v>
      </c>
      <c r="J73" s="281">
        <v>99.9</v>
      </c>
      <c r="K73" s="368">
        <v>91.3</v>
      </c>
      <c r="L73" s="281">
        <v>8.6</v>
      </c>
      <c r="M73" s="281" t="s">
        <v>28</v>
      </c>
      <c r="N73" s="280">
        <v>3</v>
      </c>
      <c r="O73" s="280" t="s">
        <v>1961</v>
      </c>
      <c r="P73" s="573">
        <v>99.9</v>
      </c>
      <c r="Q73" s="406">
        <v>2404.7999999999997</v>
      </c>
      <c r="R73" s="359">
        <f t="shared" si="9"/>
        <v>3.7965735196274122E-2</v>
      </c>
      <c r="S73" s="360">
        <v>3</v>
      </c>
      <c r="T73" s="438" t="s">
        <v>2022</v>
      </c>
      <c r="U73" s="369">
        <v>45813</v>
      </c>
      <c r="V73" s="285" t="s">
        <v>1999</v>
      </c>
      <c r="W73" s="286" t="s">
        <v>25</v>
      </c>
      <c r="X73" s="507">
        <f t="shared" si="10"/>
        <v>14151500</v>
      </c>
      <c r="Y73" s="507">
        <f t="shared" si="13"/>
        <v>70757500</v>
      </c>
      <c r="Z73" s="507">
        <f t="shared" si="11"/>
        <v>1440000</v>
      </c>
      <c r="AA73" s="507">
        <f>K73*7400</f>
        <v>675620</v>
      </c>
      <c r="AB73" s="507">
        <f t="shared" si="12"/>
        <v>273900</v>
      </c>
      <c r="AC73" s="507">
        <f t="shared" si="14"/>
        <v>72471400</v>
      </c>
      <c r="AD73" s="507">
        <f t="shared" si="15"/>
        <v>87298520</v>
      </c>
      <c r="AE73" s="541"/>
    </row>
    <row r="74" spans="1:31" ht="34.5" customHeight="1" x14ac:dyDescent="0.25">
      <c r="A74" s="595">
        <v>90</v>
      </c>
      <c r="B74" s="595">
        <v>68</v>
      </c>
      <c r="C74" s="276" t="s">
        <v>1815</v>
      </c>
      <c r="D74" s="365" t="s">
        <v>1897</v>
      </c>
      <c r="E74" s="366" t="s">
        <v>1622</v>
      </c>
      <c r="F74" s="571" t="s">
        <v>1992</v>
      </c>
      <c r="G74" s="367" t="s">
        <v>1850</v>
      </c>
      <c r="H74" s="280" t="s">
        <v>425</v>
      </c>
      <c r="I74" s="280" t="s">
        <v>175</v>
      </c>
      <c r="J74" s="281">
        <v>87.8</v>
      </c>
      <c r="K74" s="368">
        <v>79.8</v>
      </c>
      <c r="L74" s="281">
        <v>8</v>
      </c>
      <c r="M74" s="281" t="s">
        <v>28</v>
      </c>
      <c r="N74" s="280">
        <v>3</v>
      </c>
      <c r="O74" s="280" t="s">
        <v>1962</v>
      </c>
      <c r="P74" s="573">
        <v>87.8</v>
      </c>
      <c r="Q74" s="406">
        <v>3600</v>
      </c>
      <c r="R74" s="359">
        <f t="shared" si="9"/>
        <v>2.2166666666666664E-2</v>
      </c>
      <c r="S74" s="363" t="s">
        <v>1983</v>
      </c>
      <c r="T74" s="438" t="s">
        <v>2022</v>
      </c>
      <c r="U74" s="369">
        <v>45813</v>
      </c>
      <c r="V74" s="285" t="s">
        <v>1939</v>
      </c>
      <c r="W74" s="286" t="s">
        <v>1588</v>
      </c>
      <c r="X74" s="507">
        <f t="shared" si="10"/>
        <v>12369000</v>
      </c>
      <c r="Y74" s="507">
        <f t="shared" si="13"/>
        <v>61845000</v>
      </c>
      <c r="Z74" s="507">
        <f t="shared" si="11"/>
        <v>1440000</v>
      </c>
      <c r="AA74" s="507">
        <f>K74*7400</f>
        <v>590520</v>
      </c>
      <c r="AB74" s="507">
        <f t="shared" si="12"/>
        <v>239400</v>
      </c>
      <c r="AC74" s="507">
        <f t="shared" si="14"/>
        <v>63524400</v>
      </c>
      <c r="AD74" s="507">
        <f t="shared" si="15"/>
        <v>76483920</v>
      </c>
      <c r="AE74" s="541"/>
    </row>
    <row r="75" spans="1:31" ht="34.5" customHeight="1" x14ac:dyDescent="0.25">
      <c r="A75" s="283">
        <v>91</v>
      </c>
      <c r="B75" s="595">
        <v>69</v>
      </c>
      <c r="C75" s="276" t="s">
        <v>1816</v>
      </c>
      <c r="D75" s="365" t="s">
        <v>1897</v>
      </c>
      <c r="E75" s="366" t="s">
        <v>1622</v>
      </c>
      <c r="F75" s="571" t="s">
        <v>1993</v>
      </c>
      <c r="G75" s="367" t="s">
        <v>1851</v>
      </c>
      <c r="H75" s="280" t="s">
        <v>425</v>
      </c>
      <c r="I75" s="280" t="s">
        <v>182</v>
      </c>
      <c r="J75" s="281">
        <v>108.1</v>
      </c>
      <c r="K75" s="368">
        <v>97.5</v>
      </c>
      <c r="L75" s="281">
        <v>10.6</v>
      </c>
      <c r="M75" s="281" t="s">
        <v>28</v>
      </c>
      <c r="N75" s="280">
        <v>3</v>
      </c>
      <c r="O75" s="280" t="s">
        <v>1963</v>
      </c>
      <c r="P75" s="573">
        <v>108.1</v>
      </c>
      <c r="Q75" s="406">
        <v>4658.3999999999996</v>
      </c>
      <c r="R75" s="359">
        <f t="shared" si="9"/>
        <v>2.0929933024214323E-2</v>
      </c>
      <c r="S75" s="360">
        <v>2</v>
      </c>
      <c r="T75" s="438" t="s">
        <v>2022</v>
      </c>
      <c r="U75" s="369">
        <v>45813</v>
      </c>
      <c r="V75" s="285" t="s">
        <v>1931</v>
      </c>
      <c r="W75" s="286" t="s">
        <v>1588</v>
      </c>
      <c r="X75" s="507">
        <f t="shared" si="10"/>
        <v>15112500</v>
      </c>
      <c r="Y75" s="507">
        <f t="shared" si="13"/>
        <v>75562500</v>
      </c>
      <c r="Z75" s="507">
        <f t="shared" si="11"/>
        <v>960000</v>
      </c>
      <c r="AA75" s="507">
        <f>K75*7400</f>
        <v>721500</v>
      </c>
      <c r="AB75" s="507">
        <f t="shared" si="12"/>
        <v>292500</v>
      </c>
      <c r="AC75" s="507">
        <f t="shared" si="14"/>
        <v>76815000</v>
      </c>
      <c r="AD75" s="507">
        <f t="shared" si="15"/>
        <v>92649000</v>
      </c>
      <c r="AE75" s="541"/>
    </row>
    <row r="76" spans="1:31" ht="34.5" customHeight="1" x14ac:dyDescent="0.25">
      <c r="A76" s="595">
        <v>92</v>
      </c>
      <c r="B76" s="595">
        <v>70</v>
      </c>
      <c r="C76" s="276" t="s">
        <v>1817</v>
      </c>
      <c r="D76" s="365" t="s">
        <v>1897</v>
      </c>
      <c r="E76" s="366" t="s">
        <v>1622</v>
      </c>
      <c r="F76" s="571" t="s">
        <v>1994</v>
      </c>
      <c r="G76" s="367" t="s">
        <v>1852</v>
      </c>
      <c r="H76" s="280" t="s">
        <v>425</v>
      </c>
      <c r="I76" s="280" t="s">
        <v>190</v>
      </c>
      <c r="J76" s="281">
        <v>60</v>
      </c>
      <c r="K76" s="368">
        <v>55.1</v>
      </c>
      <c r="L76" s="281">
        <v>4.9000000000000004</v>
      </c>
      <c r="M76" s="281" t="s">
        <v>28</v>
      </c>
      <c r="N76" s="280">
        <v>3</v>
      </c>
      <c r="O76" s="280" t="s">
        <v>1964</v>
      </c>
      <c r="P76" s="573">
        <v>60</v>
      </c>
      <c r="Q76" s="406">
        <v>6307.2</v>
      </c>
      <c r="R76" s="359">
        <f t="shared" si="9"/>
        <v>8.7360476915271448E-3</v>
      </c>
      <c r="S76" s="360">
        <v>6</v>
      </c>
      <c r="T76" s="438" t="s">
        <v>2022</v>
      </c>
      <c r="U76" s="369">
        <v>45813</v>
      </c>
      <c r="V76" s="285" t="s">
        <v>1940</v>
      </c>
      <c r="W76" s="286" t="s">
        <v>1588</v>
      </c>
      <c r="X76" s="507">
        <f t="shared" si="10"/>
        <v>8540500</v>
      </c>
      <c r="Y76" s="507">
        <f t="shared" si="13"/>
        <v>42702500</v>
      </c>
      <c r="Z76" s="507">
        <f t="shared" si="11"/>
        <v>2880000</v>
      </c>
      <c r="AA76" s="507">
        <f>K76*7400</f>
        <v>407740</v>
      </c>
      <c r="AB76" s="507">
        <f t="shared" si="12"/>
        <v>165300</v>
      </c>
      <c r="AC76" s="507">
        <f t="shared" si="14"/>
        <v>45747800</v>
      </c>
      <c r="AD76" s="507">
        <f t="shared" si="15"/>
        <v>54696040</v>
      </c>
      <c r="AE76" s="541"/>
    </row>
    <row r="77" spans="1:31" ht="34.5" customHeight="1" x14ac:dyDescent="0.25">
      <c r="A77" s="283">
        <v>93</v>
      </c>
      <c r="B77" s="595">
        <v>71</v>
      </c>
      <c r="C77" s="276" t="s">
        <v>1597</v>
      </c>
      <c r="D77" s="365" t="s">
        <v>1897</v>
      </c>
      <c r="E77" s="366" t="s">
        <v>1622</v>
      </c>
      <c r="F77" s="571" t="s">
        <v>1995</v>
      </c>
      <c r="G77" s="367" t="s">
        <v>1598</v>
      </c>
      <c r="H77" s="280" t="s">
        <v>425</v>
      </c>
      <c r="I77" s="280" t="s">
        <v>572</v>
      </c>
      <c r="J77" s="281">
        <v>108</v>
      </c>
      <c r="K77" s="368">
        <v>99.4</v>
      </c>
      <c r="L77" s="281">
        <v>8.6</v>
      </c>
      <c r="M77" s="281" t="s">
        <v>28</v>
      </c>
      <c r="N77" s="280">
        <v>3</v>
      </c>
      <c r="O77" s="280" t="s">
        <v>1965</v>
      </c>
      <c r="P77" s="573">
        <v>108</v>
      </c>
      <c r="Q77" s="406">
        <v>108</v>
      </c>
      <c r="R77" s="359">
        <f t="shared" si="9"/>
        <v>0.92037037037037039</v>
      </c>
      <c r="S77" s="360">
        <v>2</v>
      </c>
      <c r="T77" s="438" t="s">
        <v>2022</v>
      </c>
      <c r="U77" s="369">
        <v>45813</v>
      </c>
      <c r="V77" s="285" t="s">
        <v>1599</v>
      </c>
      <c r="W77" s="286" t="s">
        <v>25</v>
      </c>
      <c r="X77" s="507">
        <f t="shared" si="10"/>
        <v>15407000</v>
      </c>
      <c r="Y77" s="507">
        <f t="shared" si="13"/>
        <v>77035000</v>
      </c>
      <c r="Z77" s="507">
        <f>S77*16000*30*12</f>
        <v>11520000</v>
      </c>
      <c r="AA77" s="507">
        <f>K77*7400</f>
        <v>735560</v>
      </c>
      <c r="AB77" s="507">
        <f t="shared" si="12"/>
        <v>298200</v>
      </c>
      <c r="AC77" s="507">
        <f t="shared" si="14"/>
        <v>88853200</v>
      </c>
      <c r="AD77" s="507">
        <f t="shared" si="15"/>
        <v>104995760</v>
      </c>
      <c r="AE77" s="541"/>
    </row>
    <row r="78" spans="1:31" ht="34.5" customHeight="1" x14ac:dyDescent="0.25">
      <c r="A78" s="283">
        <v>95</v>
      </c>
      <c r="B78" s="595">
        <v>72</v>
      </c>
      <c r="C78" s="276" t="s">
        <v>1819</v>
      </c>
      <c r="D78" s="365" t="s">
        <v>1897</v>
      </c>
      <c r="E78" s="366" t="s">
        <v>1622</v>
      </c>
      <c r="F78" s="571" t="s">
        <v>1998</v>
      </c>
      <c r="G78" s="367" t="s">
        <v>1854</v>
      </c>
      <c r="H78" s="280" t="s">
        <v>425</v>
      </c>
      <c r="I78" s="280" t="s">
        <v>203</v>
      </c>
      <c r="J78" s="281">
        <v>323.8</v>
      </c>
      <c r="K78" s="368">
        <v>302.5</v>
      </c>
      <c r="L78" s="281">
        <v>21.3</v>
      </c>
      <c r="M78" s="281" t="s">
        <v>28</v>
      </c>
      <c r="N78" s="280">
        <v>3</v>
      </c>
      <c r="O78" s="280" t="s">
        <v>1966</v>
      </c>
      <c r="P78" s="573">
        <v>323.8</v>
      </c>
      <c r="Q78" s="406">
        <v>4719.5999999999995</v>
      </c>
      <c r="R78" s="359">
        <f t="shared" si="9"/>
        <v>6.4094414780913642E-2</v>
      </c>
      <c r="S78" s="360">
        <v>2</v>
      </c>
      <c r="T78" s="438" t="s">
        <v>2022</v>
      </c>
      <c r="U78" s="369">
        <v>45813</v>
      </c>
      <c r="V78" s="285" t="s">
        <v>1941</v>
      </c>
      <c r="W78" s="286" t="s">
        <v>1588</v>
      </c>
      <c r="X78" s="507">
        <f t="shared" si="10"/>
        <v>46887500</v>
      </c>
      <c r="Y78" s="507">
        <f t="shared" si="13"/>
        <v>234437500</v>
      </c>
      <c r="Z78" s="507">
        <f>S78*16000*30</f>
        <v>960000</v>
      </c>
      <c r="AA78" s="507">
        <f>116.8*7400</f>
        <v>864320</v>
      </c>
      <c r="AB78" s="507">
        <f t="shared" si="12"/>
        <v>907500</v>
      </c>
      <c r="AC78" s="507">
        <f t="shared" si="14"/>
        <v>236305000</v>
      </c>
      <c r="AD78" s="507">
        <f t="shared" si="15"/>
        <v>284056820</v>
      </c>
      <c r="AE78" s="541"/>
    </row>
    <row r="79" spans="1:31" ht="34.5" customHeight="1" x14ac:dyDescent="0.25">
      <c r="A79" s="595">
        <v>100</v>
      </c>
      <c r="B79" s="595">
        <v>73</v>
      </c>
      <c r="C79" s="276" t="s">
        <v>1824</v>
      </c>
      <c r="D79" s="365" t="s">
        <v>1897</v>
      </c>
      <c r="E79" s="366" t="s">
        <v>1622</v>
      </c>
      <c r="F79" s="571" t="s">
        <v>2030</v>
      </c>
      <c r="G79" s="367" t="s">
        <v>1858</v>
      </c>
      <c r="H79" s="280" t="s">
        <v>425</v>
      </c>
      <c r="I79" s="280" t="s">
        <v>649</v>
      </c>
      <c r="J79" s="281">
        <v>76.099999999999994</v>
      </c>
      <c r="K79" s="368">
        <v>64.7</v>
      </c>
      <c r="L79" s="281">
        <v>11.4</v>
      </c>
      <c r="M79" s="281" t="s">
        <v>28</v>
      </c>
      <c r="N79" s="280">
        <v>3</v>
      </c>
      <c r="O79" s="280" t="s">
        <v>1967</v>
      </c>
      <c r="P79" s="573">
        <v>76.099999999999994</v>
      </c>
      <c r="Q79" s="406">
        <v>76.099999999999994</v>
      </c>
      <c r="R79" s="359">
        <f t="shared" si="9"/>
        <v>0.85019710906701718</v>
      </c>
      <c r="S79" s="360">
        <v>3</v>
      </c>
      <c r="T79" s="438" t="s">
        <v>2022</v>
      </c>
      <c r="U79" s="369">
        <v>45813</v>
      </c>
      <c r="V79" s="285" t="s">
        <v>1942</v>
      </c>
      <c r="W79" s="286" t="s">
        <v>1588</v>
      </c>
      <c r="X79" s="507">
        <f t="shared" si="10"/>
        <v>10028500</v>
      </c>
      <c r="Y79" s="507">
        <f t="shared" si="13"/>
        <v>50142500</v>
      </c>
      <c r="Z79" s="507">
        <f>S79*16000*30*12</f>
        <v>17280000</v>
      </c>
      <c r="AA79" s="507">
        <v>0</v>
      </c>
      <c r="AB79" s="507">
        <f t="shared" si="12"/>
        <v>194100</v>
      </c>
      <c r="AC79" s="507">
        <f t="shared" si="14"/>
        <v>67616600</v>
      </c>
      <c r="AD79" s="507">
        <f t="shared" si="15"/>
        <v>77645100</v>
      </c>
      <c r="AE79" s="541"/>
    </row>
    <row r="80" spans="1:31" ht="34.5" customHeight="1" x14ac:dyDescent="0.25">
      <c r="A80" s="595">
        <v>111</v>
      </c>
      <c r="B80" s="595">
        <v>74</v>
      </c>
      <c r="C80" s="372" t="s">
        <v>1828</v>
      </c>
      <c r="D80" s="381" t="s">
        <v>1910</v>
      </c>
      <c r="E80" s="374" t="s">
        <v>1909</v>
      </c>
      <c r="F80" s="571" t="s">
        <v>1997</v>
      </c>
      <c r="G80" s="375" t="s">
        <v>1861</v>
      </c>
      <c r="H80" s="376" t="s">
        <v>457</v>
      </c>
      <c r="I80" s="376" t="s">
        <v>485</v>
      </c>
      <c r="J80" s="377">
        <v>562.20000000000005</v>
      </c>
      <c r="K80" s="378">
        <v>230.5</v>
      </c>
      <c r="L80" s="377">
        <v>331.7</v>
      </c>
      <c r="M80" s="379" t="s">
        <v>28</v>
      </c>
      <c r="N80" s="577">
        <v>33</v>
      </c>
      <c r="O80" s="578">
        <v>283</v>
      </c>
      <c r="P80" s="573">
        <v>562.20000000000005</v>
      </c>
      <c r="Q80" s="406">
        <v>562.20000000000005</v>
      </c>
      <c r="R80" s="359">
        <f t="shared" si="9"/>
        <v>0.40999644254713624</v>
      </c>
      <c r="S80" s="360">
        <v>3</v>
      </c>
      <c r="T80" s="438" t="s">
        <v>2023</v>
      </c>
      <c r="U80" s="380" t="s">
        <v>1949</v>
      </c>
      <c r="V80" s="285" t="s">
        <v>1947</v>
      </c>
      <c r="W80" s="414" t="s">
        <v>2009</v>
      </c>
      <c r="X80" s="507">
        <f t="shared" si="10"/>
        <v>35727500</v>
      </c>
      <c r="Y80" s="507">
        <f t="shared" si="13"/>
        <v>178637500</v>
      </c>
      <c r="Z80" s="507">
        <f>S80*16000*30*6</f>
        <v>8640000</v>
      </c>
      <c r="AA80" s="507">
        <f>K80*7400</f>
        <v>1705700</v>
      </c>
      <c r="AB80" s="507">
        <f t="shared" si="12"/>
        <v>691500</v>
      </c>
      <c r="AC80" s="507">
        <f t="shared" si="14"/>
        <v>187969000</v>
      </c>
      <c r="AD80" s="507">
        <f t="shared" si="15"/>
        <v>225402200</v>
      </c>
      <c r="AE80" s="541"/>
    </row>
    <row r="81" spans="1:31" s="388" customFormat="1" ht="34.5" customHeight="1" x14ac:dyDescent="0.55000000000000004">
      <c r="A81" s="382"/>
      <c r="B81" s="712" t="s">
        <v>1896</v>
      </c>
      <c r="C81" s="712"/>
      <c r="D81" s="712"/>
      <c r="E81" s="712"/>
      <c r="F81" s="712"/>
      <c r="G81" s="712"/>
      <c r="H81" s="712"/>
      <c r="I81" s="712"/>
      <c r="J81" s="383">
        <f>SUM(J4:J80)</f>
        <v>13943.899999999998</v>
      </c>
      <c r="K81" s="383">
        <f>SUM(K4:K80)</f>
        <v>4406.1000000000013</v>
      </c>
      <c r="L81" s="383">
        <f>SUM(L4:L80)</f>
        <v>9537.7999999999975</v>
      </c>
      <c r="M81" s="383"/>
      <c r="N81" s="384">
        <f>SUM(N4:N80)</f>
        <v>159</v>
      </c>
      <c r="O81" s="415"/>
      <c r="P81" s="415">
        <f>SUM(P4:P80)</f>
        <v>13943.899999999998</v>
      </c>
      <c r="Q81" s="403"/>
      <c r="R81" s="385"/>
      <c r="S81" s="588">
        <f>SUM(S4:S80)</f>
        <v>293</v>
      </c>
      <c r="T81" s="386"/>
      <c r="U81" s="386"/>
      <c r="V81" s="440"/>
      <c r="W81" s="387"/>
      <c r="X81" s="517">
        <f t="shared" ref="X81:AD81" si="16">SUM(X4:X80)</f>
        <v>682945500</v>
      </c>
      <c r="Y81" s="517">
        <f t="shared" si="16"/>
        <v>3414727500</v>
      </c>
      <c r="Z81" s="517">
        <f t="shared" si="16"/>
        <v>183360000</v>
      </c>
      <c r="AA81" s="517">
        <f t="shared" si="16"/>
        <v>7318600</v>
      </c>
      <c r="AB81" s="517">
        <f t="shared" si="16"/>
        <v>12921600</v>
      </c>
      <c r="AC81" s="518">
        <f t="shared" si="16"/>
        <v>3611009100</v>
      </c>
      <c r="AD81" s="518">
        <f t="shared" si="16"/>
        <v>4301273200</v>
      </c>
      <c r="AE81" s="382"/>
    </row>
    <row r="82" spans="1:31" ht="43.5" customHeight="1" x14ac:dyDescent="0.25">
      <c r="AA82" s="352"/>
      <c r="AB82" s="352"/>
      <c r="AC82" s="352"/>
      <c r="AD82" s="352"/>
    </row>
    <row r="83" spans="1:31" ht="43.5" customHeight="1" x14ac:dyDescent="0.3">
      <c r="C83" s="389"/>
      <c r="F83" s="710"/>
      <c r="G83" s="710"/>
      <c r="H83" s="710"/>
      <c r="I83" s="710"/>
      <c r="J83" s="402"/>
      <c r="T83" s="710"/>
      <c r="U83" s="711"/>
      <c r="V83" s="711"/>
      <c r="AA83" s="352"/>
      <c r="AB83" s="352"/>
      <c r="AC83" s="352"/>
      <c r="AD83" s="352"/>
    </row>
  </sheetData>
  <mergeCells count="90">
    <mergeCell ref="A1:AE1"/>
    <mergeCell ref="A2:A3"/>
    <mergeCell ref="B2:B3"/>
    <mergeCell ref="C2:C3"/>
    <mergeCell ref="D2:D3"/>
    <mergeCell ref="E2:E3"/>
    <mergeCell ref="F2:F3"/>
    <mergeCell ref="G2:G3"/>
    <mergeCell ref="H2:M2"/>
    <mergeCell ref="N2:P2"/>
    <mergeCell ref="H10:H11"/>
    <mergeCell ref="W2:W3"/>
    <mergeCell ref="X2:X3"/>
    <mergeCell ref="Y2:Y3"/>
    <mergeCell ref="Z2:Z3"/>
    <mergeCell ref="Q2:Q3"/>
    <mergeCell ref="R2:R3"/>
    <mergeCell ref="S2:S3"/>
    <mergeCell ref="T2:T3"/>
    <mergeCell ref="U2:U3"/>
    <mergeCell ref="V2:V3"/>
    <mergeCell ref="B10:B11"/>
    <mergeCell ref="D10:D11"/>
    <mergeCell ref="E10:E11"/>
    <mergeCell ref="F10:F11"/>
    <mergeCell ref="G10:G11"/>
    <mergeCell ref="N10:N11"/>
    <mergeCell ref="AC2:AC3"/>
    <mergeCell ref="AD2:AD3"/>
    <mergeCell ref="AE2:AE3"/>
    <mergeCell ref="V4:W4"/>
    <mergeCell ref="AA2:AA3"/>
    <mergeCell ref="AB2:AB3"/>
    <mergeCell ref="I10:I11"/>
    <mergeCell ref="J10:J11"/>
    <mergeCell ref="K10:K11"/>
    <mergeCell ref="L10:L11"/>
    <mergeCell ref="M10:M11"/>
    <mergeCell ref="Y10:Y11"/>
    <mergeCell ref="Z10:Z11"/>
    <mergeCell ref="O10:O11"/>
    <mergeCell ref="P10:P11"/>
    <mergeCell ref="Q10:Q11"/>
    <mergeCell ref="R10:R11"/>
    <mergeCell ref="S10:S11"/>
    <mergeCell ref="T10:T11"/>
    <mergeCell ref="V24:W24"/>
    <mergeCell ref="U10:U11"/>
    <mergeCell ref="V10:V11"/>
    <mergeCell ref="W10:W11"/>
    <mergeCell ref="X10:X11"/>
    <mergeCell ref="AA10:AA11"/>
    <mergeCell ref="AB10:AB11"/>
    <mergeCell ref="AC10:AC11"/>
    <mergeCell ref="AD10:AD11"/>
    <mergeCell ref="AE10:AE11"/>
    <mergeCell ref="V37:W37"/>
    <mergeCell ref="B55:B56"/>
    <mergeCell ref="C55:C56"/>
    <mergeCell ref="D55:D56"/>
    <mergeCell ref="G55:G56"/>
    <mergeCell ref="Q55:Q56"/>
    <mergeCell ref="R55:R56"/>
    <mergeCell ref="S55:S56"/>
    <mergeCell ref="AD55:AD56"/>
    <mergeCell ref="AE55:AE56"/>
    <mergeCell ref="B59:B60"/>
    <mergeCell ref="C59:C60"/>
    <mergeCell ref="D59:D60"/>
    <mergeCell ref="G59:G60"/>
    <mergeCell ref="Q59:Q60"/>
    <mergeCell ref="R59:R60"/>
    <mergeCell ref="S59:S60"/>
    <mergeCell ref="X59:X60"/>
    <mergeCell ref="X55:X56"/>
    <mergeCell ref="Y55:Y56"/>
    <mergeCell ref="Z55:Z56"/>
    <mergeCell ref="AA55:AA56"/>
    <mergeCell ref="AB55:AB56"/>
    <mergeCell ref="AC55:AC56"/>
    <mergeCell ref="AE59:AE60"/>
    <mergeCell ref="B81:I81"/>
    <mergeCell ref="F83:I83"/>
    <mergeCell ref="T83:V83"/>
    <mergeCell ref="Y59:Y60"/>
    <mergeCell ref="Z59:Z60"/>
    <mergeCell ref="AA59:AA60"/>
    <mergeCell ref="AB59:AB60"/>
    <mergeCell ref="AC59:AC60"/>
    <mergeCell ref="AD59:AD60"/>
  </mergeCells>
  <printOptions horizontalCentered="1"/>
  <pageMargins left="0.51180993000874897" right="0.26" top="0.39" bottom="0" header="1.05" footer="0.31496062992126"/>
  <pageSetup paperSize="8" scale="40"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3"/>
  <sheetViews>
    <sheetView tabSelected="1" topLeftCell="B1" zoomScaleNormal="100" zoomScaleSheetLayoutView="55" workbookViewId="0">
      <selection sqref="A1:AD1"/>
    </sheetView>
  </sheetViews>
  <sheetFormatPr defaultColWidth="9.125" defaultRowHeight="43.5" customHeight="1" x14ac:dyDescent="0.25"/>
  <cols>
    <col min="1" max="1" width="5.75" style="352" hidden="1" customWidth="1"/>
    <col min="2" max="2" width="6.625" style="352" customWidth="1"/>
    <col min="3" max="3" width="33.25" style="352" customWidth="1"/>
    <col min="4" max="4" width="20.125" style="390" customWidth="1"/>
    <col min="5" max="5" width="15.875" style="391" customWidth="1"/>
    <col min="6" max="6" width="22.625" style="391" customWidth="1"/>
    <col min="7" max="7" width="13.25" style="391" customWidth="1"/>
    <col min="8" max="8" width="8.25" style="352" customWidth="1"/>
    <col min="9" max="9" width="7.625" style="352" customWidth="1"/>
    <col min="10" max="10" width="10.375" style="352" customWidth="1"/>
    <col min="11" max="11" width="9.875" style="352" customWidth="1"/>
    <col min="12" max="12" width="8.75" style="352" customWidth="1"/>
    <col min="13" max="13" width="8.75" style="392" customWidth="1"/>
    <col min="14" max="16" width="10.125" style="393" customWidth="1"/>
    <col min="17" max="17" width="18.375" style="404" customWidth="1"/>
    <col min="18" max="18" width="12.875" style="394" customWidth="1"/>
    <col min="19" max="19" width="12.875" style="395" customWidth="1"/>
    <col min="20" max="20" width="25.75" style="352" customWidth="1"/>
    <col min="21" max="21" width="11.25" style="352" customWidth="1"/>
    <col min="22" max="22" width="17.625" style="441" customWidth="1"/>
    <col min="23" max="23" width="11.25" style="392" customWidth="1"/>
    <col min="24" max="24" width="18.875" style="506" bestFit="1" customWidth="1"/>
    <col min="25" max="25" width="21.125" style="506" bestFit="1" customWidth="1"/>
    <col min="26" max="26" width="18.875" style="506" bestFit="1" customWidth="1"/>
    <col min="27" max="27" width="16.125" style="506" bestFit="1" customWidth="1"/>
    <col min="28" max="28" width="17.375" style="506" bestFit="1" customWidth="1"/>
    <col min="29" max="29" width="19.875" style="506" bestFit="1" customWidth="1"/>
    <col min="30" max="30" width="15.125" style="352" customWidth="1"/>
    <col min="31" max="16384" width="9.125" style="352"/>
  </cols>
  <sheetData>
    <row r="1" spans="1:30" ht="87.75" customHeight="1" x14ac:dyDescent="0.25">
      <c r="A1" s="767" t="s">
        <v>2034</v>
      </c>
      <c r="B1" s="767"/>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row>
    <row r="2" spans="1:30" s="441" customFormat="1" ht="25.5" customHeight="1" x14ac:dyDescent="0.2">
      <c r="A2" s="719" t="s">
        <v>1984</v>
      </c>
      <c r="B2" s="721" t="s">
        <v>0</v>
      </c>
      <c r="C2" s="722" t="s">
        <v>1</v>
      </c>
      <c r="D2" s="722" t="s">
        <v>2</v>
      </c>
      <c r="E2" s="722" t="s">
        <v>3</v>
      </c>
      <c r="F2" s="722" t="s">
        <v>2027</v>
      </c>
      <c r="G2" s="722" t="s">
        <v>1784</v>
      </c>
      <c r="H2" s="723" t="s">
        <v>2001</v>
      </c>
      <c r="I2" s="723"/>
      <c r="J2" s="723"/>
      <c r="K2" s="723"/>
      <c r="L2" s="723"/>
      <c r="M2" s="723"/>
      <c r="N2" s="723" t="s">
        <v>2002</v>
      </c>
      <c r="O2" s="723"/>
      <c r="P2" s="723"/>
      <c r="Q2" s="700" t="s">
        <v>1978</v>
      </c>
      <c r="R2" s="724" t="s">
        <v>2031</v>
      </c>
      <c r="S2" s="700" t="s">
        <v>1869</v>
      </c>
      <c r="T2" s="744" t="s">
        <v>2029</v>
      </c>
      <c r="U2" s="744" t="s">
        <v>2028</v>
      </c>
      <c r="V2" s="744" t="s">
        <v>1918</v>
      </c>
      <c r="W2" s="744" t="s">
        <v>10</v>
      </c>
      <c r="X2" s="746" t="s">
        <v>1870</v>
      </c>
      <c r="Y2" s="746" t="s">
        <v>1871</v>
      </c>
      <c r="Z2" s="746" t="s">
        <v>1872</v>
      </c>
      <c r="AA2" s="746" t="s">
        <v>1873</v>
      </c>
      <c r="AB2" s="746" t="s">
        <v>1874</v>
      </c>
      <c r="AC2" s="740" t="s">
        <v>1875</v>
      </c>
      <c r="AD2" s="740" t="s">
        <v>6</v>
      </c>
    </row>
    <row r="3" spans="1:30" s="441" customFormat="1" ht="58.5" customHeight="1" x14ac:dyDescent="0.2">
      <c r="A3" s="720"/>
      <c r="B3" s="721"/>
      <c r="C3" s="722"/>
      <c r="D3" s="722"/>
      <c r="E3" s="722"/>
      <c r="F3" s="722"/>
      <c r="G3" s="722"/>
      <c r="H3" s="534" t="s">
        <v>1986</v>
      </c>
      <c r="I3" s="532" t="s">
        <v>13</v>
      </c>
      <c r="J3" s="533" t="s">
        <v>15</v>
      </c>
      <c r="K3" s="533" t="s">
        <v>16</v>
      </c>
      <c r="L3" s="533" t="s">
        <v>17</v>
      </c>
      <c r="M3" s="533" t="s">
        <v>14</v>
      </c>
      <c r="N3" s="534" t="s">
        <v>1985</v>
      </c>
      <c r="O3" s="532" t="s">
        <v>2003</v>
      </c>
      <c r="P3" s="444" t="s">
        <v>2004</v>
      </c>
      <c r="Q3" s="700"/>
      <c r="R3" s="724"/>
      <c r="S3" s="700"/>
      <c r="T3" s="745"/>
      <c r="U3" s="745"/>
      <c r="V3" s="745"/>
      <c r="W3" s="745"/>
      <c r="X3" s="747"/>
      <c r="Y3" s="747"/>
      <c r="Z3" s="747"/>
      <c r="AA3" s="747"/>
      <c r="AB3" s="747"/>
      <c r="AC3" s="740"/>
      <c r="AD3" s="740"/>
    </row>
    <row r="4" spans="1:30" ht="34.5" customHeight="1" x14ac:dyDescent="0.25">
      <c r="A4" s="539">
        <v>3</v>
      </c>
      <c r="B4" s="539">
        <v>1</v>
      </c>
      <c r="C4" s="311" t="s">
        <v>1545</v>
      </c>
      <c r="D4" s="355" t="s">
        <v>35</v>
      </c>
      <c r="E4" s="311" t="s">
        <v>1623</v>
      </c>
      <c r="F4" s="571" t="s">
        <v>2030</v>
      </c>
      <c r="G4" s="356" t="s">
        <v>1546</v>
      </c>
      <c r="H4" s="539" t="s">
        <v>27</v>
      </c>
      <c r="I4" s="539" t="s">
        <v>485</v>
      </c>
      <c r="J4" s="531">
        <v>32.6</v>
      </c>
      <c r="K4" s="540">
        <v>14.8</v>
      </c>
      <c r="L4" s="531">
        <f t="shared" ref="L4:L9" si="0">J4-K4</f>
        <v>17.8</v>
      </c>
      <c r="M4" s="531" t="s">
        <v>28</v>
      </c>
      <c r="N4" s="539">
        <v>18</v>
      </c>
      <c r="O4" s="539">
        <v>978</v>
      </c>
      <c r="P4" s="406">
        <v>32.6</v>
      </c>
      <c r="Q4" s="405">
        <v>468</v>
      </c>
      <c r="R4" s="359">
        <f t="shared" ref="R4:R54" si="1">K4/Q4</f>
        <v>3.1623931623931623E-2</v>
      </c>
      <c r="S4" s="360">
        <v>4</v>
      </c>
      <c r="T4" s="438" t="s">
        <v>2021</v>
      </c>
      <c r="U4" s="283" t="s">
        <v>1917</v>
      </c>
      <c r="V4" s="708" t="s">
        <v>1654</v>
      </c>
      <c r="W4" s="709"/>
      <c r="X4" s="507">
        <f t="shared" ref="X4:X36" si="2">K4*155000</f>
        <v>2294000</v>
      </c>
      <c r="Y4" s="507">
        <f>X4*5</f>
        <v>11470000</v>
      </c>
      <c r="Z4" s="507">
        <f t="shared" ref="Z4:Z36" si="3">S4*16000*30</f>
        <v>1920000</v>
      </c>
      <c r="AA4" s="507">
        <v>0</v>
      </c>
      <c r="AB4" s="507">
        <f t="shared" ref="AB4:AB36" si="4">K4*3000</f>
        <v>44400</v>
      </c>
      <c r="AC4" s="507">
        <f t="shared" ref="AC4:AC10" si="5">X4+Y4+Z4+AA4+AB4</f>
        <v>15728400</v>
      </c>
      <c r="AD4" s="541"/>
    </row>
    <row r="5" spans="1:30" ht="34.5" customHeight="1" x14ac:dyDescent="0.25">
      <c r="A5" s="539">
        <v>4</v>
      </c>
      <c r="B5" s="539">
        <v>2</v>
      </c>
      <c r="C5" s="310" t="s">
        <v>127</v>
      </c>
      <c r="D5" s="355" t="s">
        <v>35</v>
      </c>
      <c r="E5" s="311" t="s">
        <v>1623</v>
      </c>
      <c r="F5" s="571" t="s">
        <v>2030</v>
      </c>
      <c r="G5" s="356" t="s">
        <v>128</v>
      </c>
      <c r="H5" s="539" t="s">
        <v>27</v>
      </c>
      <c r="I5" s="539" t="s">
        <v>131</v>
      </c>
      <c r="J5" s="531">
        <v>64.8</v>
      </c>
      <c r="K5" s="540">
        <v>28.7</v>
      </c>
      <c r="L5" s="531">
        <f t="shared" si="0"/>
        <v>36.099999999999994</v>
      </c>
      <c r="M5" s="531" t="s">
        <v>28</v>
      </c>
      <c r="N5" s="539" t="s">
        <v>29</v>
      </c>
      <c r="O5" s="539" t="s">
        <v>132</v>
      </c>
      <c r="P5" s="406">
        <v>64.8</v>
      </c>
      <c r="Q5" s="405">
        <v>759.59999999999991</v>
      </c>
      <c r="R5" s="359">
        <f t="shared" si="1"/>
        <v>3.7783043707214324E-2</v>
      </c>
      <c r="S5" s="360">
        <v>1</v>
      </c>
      <c r="T5" s="438" t="s">
        <v>2021</v>
      </c>
      <c r="U5" s="283" t="s">
        <v>1917</v>
      </c>
      <c r="V5" s="438" t="s">
        <v>129</v>
      </c>
      <c r="W5" s="283" t="s">
        <v>25</v>
      </c>
      <c r="X5" s="507">
        <f t="shared" si="2"/>
        <v>4448500</v>
      </c>
      <c r="Y5" s="507">
        <f t="shared" ref="Y5:Y71" si="6">X5*5</f>
        <v>22242500</v>
      </c>
      <c r="Z5" s="507">
        <f t="shared" si="3"/>
        <v>480000</v>
      </c>
      <c r="AA5" s="507">
        <v>0</v>
      </c>
      <c r="AB5" s="507">
        <f t="shared" si="4"/>
        <v>86100</v>
      </c>
      <c r="AC5" s="507">
        <f t="shared" si="5"/>
        <v>27257100</v>
      </c>
      <c r="AD5" s="541"/>
    </row>
    <row r="6" spans="1:30" ht="34.5" customHeight="1" x14ac:dyDescent="0.25">
      <c r="A6" s="539">
        <v>6</v>
      </c>
      <c r="B6" s="539">
        <v>3</v>
      </c>
      <c r="C6" s="310" t="s">
        <v>198</v>
      </c>
      <c r="D6" s="355" t="s">
        <v>35</v>
      </c>
      <c r="E6" s="311" t="s">
        <v>1623</v>
      </c>
      <c r="F6" s="571" t="s">
        <v>2030</v>
      </c>
      <c r="G6" s="356" t="s">
        <v>199</v>
      </c>
      <c r="H6" s="539" t="s">
        <v>27</v>
      </c>
      <c r="I6" s="539" t="s">
        <v>203</v>
      </c>
      <c r="J6" s="531">
        <v>97.1</v>
      </c>
      <c r="K6" s="540">
        <v>40.6</v>
      </c>
      <c r="L6" s="531">
        <f t="shared" si="0"/>
        <v>56.499999999999993</v>
      </c>
      <c r="M6" s="531" t="s">
        <v>28</v>
      </c>
      <c r="N6" s="539" t="s">
        <v>29</v>
      </c>
      <c r="O6" s="539">
        <v>991</v>
      </c>
      <c r="P6" s="406">
        <v>97.1</v>
      </c>
      <c r="Q6" s="405">
        <v>1835.9999999999998</v>
      </c>
      <c r="R6" s="359">
        <f t="shared" si="1"/>
        <v>2.2113289760348587E-2</v>
      </c>
      <c r="S6" s="360">
        <v>5</v>
      </c>
      <c r="T6" s="438" t="s">
        <v>2021</v>
      </c>
      <c r="U6" s="283" t="s">
        <v>1917</v>
      </c>
      <c r="V6" s="438" t="s">
        <v>201</v>
      </c>
      <c r="W6" s="283" t="s">
        <v>25</v>
      </c>
      <c r="X6" s="507">
        <f t="shared" si="2"/>
        <v>6293000</v>
      </c>
      <c r="Y6" s="507">
        <f t="shared" si="6"/>
        <v>31465000</v>
      </c>
      <c r="Z6" s="507">
        <f t="shared" si="3"/>
        <v>2400000</v>
      </c>
      <c r="AA6" s="507">
        <v>0</v>
      </c>
      <c r="AB6" s="507">
        <f t="shared" si="4"/>
        <v>121800</v>
      </c>
      <c r="AC6" s="507">
        <f t="shared" si="5"/>
        <v>40279800</v>
      </c>
      <c r="AD6" s="541"/>
    </row>
    <row r="7" spans="1:30" ht="34.5" customHeight="1" x14ac:dyDescent="0.25">
      <c r="A7" s="539">
        <v>7</v>
      </c>
      <c r="B7" s="539">
        <v>4</v>
      </c>
      <c r="C7" s="310" t="s">
        <v>259</v>
      </c>
      <c r="D7" s="355" t="s">
        <v>35</v>
      </c>
      <c r="E7" s="311" t="s">
        <v>1623</v>
      </c>
      <c r="F7" s="571" t="s">
        <v>2030</v>
      </c>
      <c r="G7" s="356" t="s">
        <v>260</v>
      </c>
      <c r="H7" s="539" t="s">
        <v>27</v>
      </c>
      <c r="I7" s="539" t="s">
        <v>263</v>
      </c>
      <c r="J7" s="531">
        <v>32.299999999999997</v>
      </c>
      <c r="K7" s="540">
        <v>12.9</v>
      </c>
      <c r="L7" s="531">
        <f t="shared" si="0"/>
        <v>19.399999999999999</v>
      </c>
      <c r="M7" s="531" t="s">
        <v>28</v>
      </c>
      <c r="N7" s="539" t="s">
        <v>29</v>
      </c>
      <c r="O7" s="539">
        <v>1001</v>
      </c>
      <c r="P7" s="406">
        <v>32.299999999999997</v>
      </c>
      <c r="Q7" s="405">
        <v>684</v>
      </c>
      <c r="R7" s="359">
        <f t="shared" si="1"/>
        <v>1.8859649122807017E-2</v>
      </c>
      <c r="S7" s="360">
        <v>6</v>
      </c>
      <c r="T7" s="438" t="s">
        <v>2021</v>
      </c>
      <c r="U7" s="283" t="s">
        <v>1917</v>
      </c>
      <c r="V7" s="438" t="s">
        <v>261</v>
      </c>
      <c r="W7" s="283" t="s">
        <v>25</v>
      </c>
      <c r="X7" s="507">
        <f t="shared" si="2"/>
        <v>1999500</v>
      </c>
      <c r="Y7" s="507">
        <f t="shared" si="6"/>
        <v>9997500</v>
      </c>
      <c r="Z7" s="507">
        <f t="shared" si="3"/>
        <v>2880000</v>
      </c>
      <c r="AA7" s="507">
        <v>0</v>
      </c>
      <c r="AB7" s="507">
        <f t="shared" si="4"/>
        <v>38700</v>
      </c>
      <c r="AC7" s="507">
        <f t="shared" si="5"/>
        <v>14915700</v>
      </c>
      <c r="AD7" s="541"/>
    </row>
    <row r="8" spans="1:30" ht="34.5" customHeight="1" x14ac:dyDescent="0.25">
      <c r="A8" s="539">
        <v>8</v>
      </c>
      <c r="B8" s="539">
        <v>5</v>
      </c>
      <c r="C8" s="310" t="s">
        <v>1555</v>
      </c>
      <c r="D8" s="355" t="s">
        <v>35</v>
      </c>
      <c r="E8" s="311" t="s">
        <v>1623</v>
      </c>
      <c r="F8" s="571" t="s">
        <v>2030</v>
      </c>
      <c r="G8" s="356" t="s">
        <v>1549</v>
      </c>
      <c r="H8" s="539" t="s">
        <v>27</v>
      </c>
      <c r="I8" s="539" t="s">
        <v>289</v>
      </c>
      <c r="J8" s="531">
        <v>162</v>
      </c>
      <c r="K8" s="540">
        <v>63.3</v>
      </c>
      <c r="L8" s="531">
        <f t="shared" si="0"/>
        <v>98.7</v>
      </c>
      <c r="M8" s="531" t="s">
        <v>28</v>
      </c>
      <c r="N8" s="539" t="s">
        <v>29</v>
      </c>
      <c r="O8" s="539">
        <v>1005</v>
      </c>
      <c r="P8" s="406">
        <v>162</v>
      </c>
      <c r="Q8" s="405">
        <v>2772</v>
      </c>
      <c r="R8" s="359">
        <f t="shared" si="1"/>
        <v>2.2835497835497834E-2</v>
      </c>
      <c r="S8" s="360">
        <v>5</v>
      </c>
      <c r="T8" s="438" t="s">
        <v>2021</v>
      </c>
      <c r="U8" s="283" t="s">
        <v>1917</v>
      </c>
      <c r="V8" s="438" t="s">
        <v>1551</v>
      </c>
      <c r="W8" s="283" t="s">
        <v>25</v>
      </c>
      <c r="X8" s="507">
        <f t="shared" si="2"/>
        <v>9811500</v>
      </c>
      <c r="Y8" s="507">
        <f t="shared" si="6"/>
        <v>49057500</v>
      </c>
      <c r="Z8" s="507">
        <f t="shared" si="3"/>
        <v>2400000</v>
      </c>
      <c r="AA8" s="507">
        <v>0</v>
      </c>
      <c r="AB8" s="507">
        <f t="shared" si="4"/>
        <v>189900</v>
      </c>
      <c r="AC8" s="507">
        <f t="shared" si="5"/>
        <v>61458900</v>
      </c>
      <c r="AD8" s="541"/>
    </row>
    <row r="9" spans="1:30" ht="34.5" customHeight="1" x14ac:dyDescent="0.25">
      <c r="A9" s="539">
        <v>9</v>
      </c>
      <c r="B9" s="539">
        <v>6</v>
      </c>
      <c r="C9" s="310" t="s">
        <v>1556</v>
      </c>
      <c r="D9" s="355" t="s">
        <v>35</v>
      </c>
      <c r="E9" s="311" t="s">
        <v>1623</v>
      </c>
      <c r="F9" s="571" t="s">
        <v>2030</v>
      </c>
      <c r="G9" s="356" t="s">
        <v>1553</v>
      </c>
      <c r="H9" s="539" t="s">
        <v>27</v>
      </c>
      <c r="I9" s="539" t="s">
        <v>325</v>
      </c>
      <c r="J9" s="531">
        <v>32.6</v>
      </c>
      <c r="K9" s="540">
        <v>12.3</v>
      </c>
      <c r="L9" s="531">
        <f t="shared" si="0"/>
        <v>20.3</v>
      </c>
      <c r="M9" s="531" t="s">
        <v>28</v>
      </c>
      <c r="N9" s="539" t="s">
        <v>29</v>
      </c>
      <c r="O9" s="539">
        <v>1017</v>
      </c>
      <c r="P9" s="406">
        <v>32.6</v>
      </c>
      <c r="Q9" s="405">
        <v>468</v>
      </c>
      <c r="R9" s="359">
        <f t="shared" si="1"/>
        <v>2.6282051282051282E-2</v>
      </c>
      <c r="S9" s="360">
        <v>3</v>
      </c>
      <c r="T9" s="438" t="s">
        <v>2021</v>
      </c>
      <c r="U9" s="283" t="s">
        <v>1917</v>
      </c>
      <c r="V9" s="438" t="s">
        <v>1554</v>
      </c>
      <c r="W9" s="283" t="s">
        <v>25</v>
      </c>
      <c r="X9" s="507">
        <f t="shared" si="2"/>
        <v>1906500</v>
      </c>
      <c r="Y9" s="507">
        <f t="shared" si="6"/>
        <v>9532500</v>
      </c>
      <c r="Z9" s="507">
        <f t="shared" si="3"/>
        <v>1440000</v>
      </c>
      <c r="AA9" s="507">
        <v>0</v>
      </c>
      <c r="AB9" s="507">
        <f t="shared" si="4"/>
        <v>36900</v>
      </c>
      <c r="AC9" s="507">
        <f t="shared" si="5"/>
        <v>12915900</v>
      </c>
      <c r="AD9" s="541"/>
    </row>
    <row r="10" spans="1:30" ht="34.5" customHeight="1" x14ac:dyDescent="0.25">
      <c r="A10" s="539">
        <v>11</v>
      </c>
      <c r="B10" s="742">
        <v>7</v>
      </c>
      <c r="C10" s="311" t="s">
        <v>375</v>
      </c>
      <c r="D10" s="748" t="s">
        <v>35</v>
      </c>
      <c r="E10" s="750" t="s">
        <v>1623</v>
      </c>
      <c r="F10" s="752" t="s">
        <v>2030</v>
      </c>
      <c r="G10" s="753" t="s">
        <v>2026</v>
      </c>
      <c r="H10" s="742" t="s">
        <v>27</v>
      </c>
      <c r="I10" s="742" t="s">
        <v>379</v>
      </c>
      <c r="J10" s="755">
        <v>64.8</v>
      </c>
      <c r="K10" s="757">
        <v>24.4</v>
      </c>
      <c r="L10" s="755">
        <f t="shared" ref="L10" si="7">J10-K10</f>
        <v>40.4</v>
      </c>
      <c r="M10" s="755" t="s">
        <v>28</v>
      </c>
      <c r="N10" s="742" t="s">
        <v>29</v>
      </c>
      <c r="O10" s="742">
        <v>1019</v>
      </c>
      <c r="P10" s="729">
        <v>64.8</v>
      </c>
      <c r="Q10" s="732">
        <v>1152</v>
      </c>
      <c r="R10" s="713">
        <f t="shared" ref="R10" si="8">K10/Q10</f>
        <v>2.1180555555555553E-2</v>
      </c>
      <c r="S10" s="715">
        <v>2</v>
      </c>
      <c r="T10" s="736" t="s">
        <v>2021</v>
      </c>
      <c r="U10" s="706" t="s">
        <v>1917</v>
      </c>
      <c r="V10" s="736" t="s">
        <v>377</v>
      </c>
      <c r="W10" s="706" t="s">
        <v>25</v>
      </c>
      <c r="X10" s="704">
        <f t="shared" ref="X10" si="9">K10*155000</f>
        <v>3782000</v>
      </c>
      <c r="Y10" s="704">
        <f t="shared" ref="Y10" si="10">X10*5</f>
        <v>18910000</v>
      </c>
      <c r="Z10" s="704">
        <f t="shared" ref="Z10" si="11">S10*16000*30</f>
        <v>960000</v>
      </c>
      <c r="AA10" s="704">
        <v>0</v>
      </c>
      <c r="AB10" s="704">
        <f t="shared" ref="AB10" si="12">K10*3000</f>
        <v>73200</v>
      </c>
      <c r="AC10" s="704">
        <f t="shared" si="5"/>
        <v>23725200</v>
      </c>
      <c r="AD10" s="759"/>
    </row>
    <row r="11" spans="1:30" ht="34.5" customHeight="1" x14ac:dyDescent="0.25">
      <c r="A11" s="539">
        <v>11</v>
      </c>
      <c r="B11" s="743"/>
      <c r="C11" s="311" t="s">
        <v>2025</v>
      </c>
      <c r="D11" s="749"/>
      <c r="E11" s="751"/>
      <c r="F11" s="752"/>
      <c r="G11" s="754"/>
      <c r="H11" s="743"/>
      <c r="I11" s="743"/>
      <c r="J11" s="756"/>
      <c r="K11" s="758"/>
      <c r="L11" s="756"/>
      <c r="M11" s="756"/>
      <c r="N11" s="743"/>
      <c r="O11" s="743"/>
      <c r="P11" s="730"/>
      <c r="Q11" s="733"/>
      <c r="R11" s="714"/>
      <c r="S11" s="716"/>
      <c r="T11" s="737"/>
      <c r="U11" s="707"/>
      <c r="V11" s="737"/>
      <c r="W11" s="707"/>
      <c r="X11" s="705"/>
      <c r="Y11" s="705"/>
      <c r="Z11" s="705"/>
      <c r="AA11" s="705"/>
      <c r="AB11" s="705"/>
      <c r="AC11" s="705"/>
      <c r="AD11" s="760"/>
    </row>
    <row r="12" spans="1:30" ht="34.5" customHeight="1" x14ac:dyDescent="0.25">
      <c r="A12" s="539">
        <v>12</v>
      </c>
      <c r="B12" s="539">
        <v>8</v>
      </c>
      <c r="C12" s="311" t="s">
        <v>1560</v>
      </c>
      <c r="D12" s="355" t="s">
        <v>35</v>
      </c>
      <c r="E12" s="311" t="s">
        <v>1623</v>
      </c>
      <c r="F12" s="571" t="s">
        <v>2030</v>
      </c>
      <c r="G12" s="356" t="s">
        <v>1757</v>
      </c>
      <c r="H12" s="539" t="s">
        <v>27</v>
      </c>
      <c r="I12" s="539" t="s">
        <v>408</v>
      </c>
      <c r="J12" s="531">
        <v>162.4</v>
      </c>
      <c r="K12" s="540">
        <v>58.8</v>
      </c>
      <c r="L12" s="531">
        <f>J12-K12</f>
        <v>103.60000000000001</v>
      </c>
      <c r="M12" s="531" t="s">
        <v>28</v>
      </c>
      <c r="N12" s="539" t="s">
        <v>29</v>
      </c>
      <c r="O12" s="539">
        <v>1024</v>
      </c>
      <c r="P12" s="406">
        <v>162.4</v>
      </c>
      <c r="Q12" s="406">
        <v>2772</v>
      </c>
      <c r="R12" s="359">
        <f t="shared" si="1"/>
        <v>2.121212121212121E-2</v>
      </c>
      <c r="S12" s="360">
        <v>7</v>
      </c>
      <c r="T12" s="438" t="s">
        <v>2021</v>
      </c>
      <c r="U12" s="283" t="s">
        <v>1917</v>
      </c>
      <c r="V12" s="285" t="s">
        <v>1558</v>
      </c>
      <c r="W12" s="283" t="s">
        <v>25</v>
      </c>
      <c r="X12" s="507">
        <f t="shared" si="2"/>
        <v>9114000</v>
      </c>
      <c r="Y12" s="507">
        <f t="shared" si="6"/>
        <v>45570000</v>
      </c>
      <c r="Z12" s="507">
        <f t="shared" si="3"/>
        <v>3360000</v>
      </c>
      <c r="AA12" s="507">
        <v>0</v>
      </c>
      <c r="AB12" s="507">
        <f t="shared" si="4"/>
        <v>176400</v>
      </c>
      <c r="AC12" s="507">
        <f t="shared" ref="AC12:AC55" si="13">X12+Y12+Z12+AA12+AB12</f>
        <v>58220400</v>
      </c>
      <c r="AD12" s="541"/>
    </row>
    <row r="13" spans="1:30" ht="34.5" customHeight="1" x14ac:dyDescent="0.25">
      <c r="A13" s="539">
        <v>13</v>
      </c>
      <c r="B13" s="539">
        <v>9</v>
      </c>
      <c r="C13" s="310" t="s">
        <v>843</v>
      </c>
      <c r="D13" s="355" t="s">
        <v>35</v>
      </c>
      <c r="E13" s="311" t="s">
        <v>1624</v>
      </c>
      <c r="F13" s="571" t="s">
        <v>2030</v>
      </c>
      <c r="G13" s="356" t="s">
        <v>844</v>
      </c>
      <c r="H13" s="539">
        <v>5</v>
      </c>
      <c r="I13" s="539">
        <v>5</v>
      </c>
      <c r="J13" s="531">
        <v>272.2</v>
      </c>
      <c r="K13" s="540">
        <v>4.5999999999999996</v>
      </c>
      <c r="L13" s="531">
        <f>J13-K13</f>
        <v>267.59999999999997</v>
      </c>
      <c r="M13" s="531" t="s">
        <v>28</v>
      </c>
      <c r="N13" s="539">
        <v>18</v>
      </c>
      <c r="O13" s="539">
        <v>759</v>
      </c>
      <c r="P13" s="406">
        <v>272.2</v>
      </c>
      <c r="Q13" s="406">
        <v>1152</v>
      </c>
      <c r="R13" s="359">
        <f t="shared" si="1"/>
        <v>3.9930555555555552E-3</v>
      </c>
      <c r="S13" s="360">
        <v>1</v>
      </c>
      <c r="T13" s="438" t="s">
        <v>2021</v>
      </c>
      <c r="U13" s="283" t="s">
        <v>1917</v>
      </c>
      <c r="V13" s="285" t="s">
        <v>1569</v>
      </c>
      <c r="W13" s="283" t="s">
        <v>25</v>
      </c>
      <c r="X13" s="507">
        <f t="shared" si="2"/>
        <v>713000</v>
      </c>
      <c r="Y13" s="507">
        <f t="shared" si="6"/>
        <v>3565000</v>
      </c>
      <c r="Z13" s="507">
        <f t="shared" si="3"/>
        <v>480000</v>
      </c>
      <c r="AA13" s="507">
        <v>0</v>
      </c>
      <c r="AB13" s="507">
        <f t="shared" si="4"/>
        <v>13799.999999999998</v>
      </c>
      <c r="AC13" s="507">
        <f t="shared" si="13"/>
        <v>4771800</v>
      </c>
      <c r="AD13" s="541"/>
    </row>
    <row r="14" spans="1:30" ht="34.5" customHeight="1" x14ac:dyDescent="0.25">
      <c r="A14" s="539">
        <v>18</v>
      </c>
      <c r="B14" s="539">
        <v>10</v>
      </c>
      <c r="C14" s="310" t="s">
        <v>534</v>
      </c>
      <c r="D14" s="355" t="s">
        <v>35</v>
      </c>
      <c r="E14" s="311" t="s">
        <v>1625</v>
      </c>
      <c r="F14" s="571" t="s">
        <v>2030</v>
      </c>
      <c r="G14" s="356" t="s">
        <v>535</v>
      </c>
      <c r="H14" s="539" t="s">
        <v>424</v>
      </c>
      <c r="I14" s="539" t="s">
        <v>137</v>
      </c>
      <c r="J14" s="531">
        <v>291.2</v>
      </c>
      <c r="K14" s="540">
        <v>100.4</v>
      </c>
      <c r="L14" s="531">
        <f t="shared" ref="L14:L49" si="14">J14-K14</f>
        <v>190.79999999999998</v>
      </c>
      <c r="M14" s="531" t="s">
        <v>28</v>
      </c>
      <c r="N14" s="539" t="s">
        <v>29</v>
      </c>
      <c r="O14" s="539" t="s">
        <v>539</v>
      </c>
      <c r="P14" s="406">
        <v>291.2</v>
      </c>
      <c r="Q14" s="406">
        <v>2304</v>
      </c>
      <c r="R14" s="359">
        <f t="shared" si="1"/>
        <v>4.3576388888888894E-2</v>
      </c>
      <c r="S14" s="360">
        <v>6</v>
      </c>
      <c r="T14" s="438" t="s">
        <v>2021</v>
      </c>
      <c r="U14" s="283" t="s">
        <v>1917</v>
      </c>
      <c r="V14" s="285" t="s">
        <v>537</v>
      </c>
      <c r="W14" s="286" t="s">
        <v>25</v>
      </c>
      <c r="X14" s="507">
        <f t="shared" si="2"/>
        <v>15562000</v>
      </c>
      <c r="Y14" s="507">
        <f t="shared" si="6"/>
        <v>77810000</v>
      </c>
      <c r="Z14" s="507">
        <f t="shared" si="3"/>
        <v>2880000</v>
      </c>
      <c r="AA14" s="507">
        <v>0</v>
      </c>
      <c r="AB14" s="507">
        <f t="shared" si="4"/>
        <v>301200</v>
      </c>
      <c r="AC14" s="507">
        <f t="shared" si="13"/>
        <v>96553200</v>
      </c>
      <c r="AD14" s="541"/>
    </row>
    <row r="15" spans="1:30" ht="34.5" customHeight="1" x14ac:dyDescent="0.25">
      <c r="A15" s="539">
        <v>19</v>
      </c>
      <c r="B15" s="539">
        <v>11</v>
      </c>
      <c r="C15" s="311" t="s">
        <v>1638</v>
      </c>
      <c r="D15" s="355" t="s">
        <v>35</v>
      </c>
      <c r="E15" s="311" t="s">
        <v>1625</v>
      </c>
      <c r="F15" s="571" t="s">
        <v>2030</v>
      </c>
      <c r="G15" s="356" t="s">
        <v>1749</v>
      </c>
      <c r="H15" s="539" t="s">
        <v>424</v>
      </c>
      <c r="I15" s="539" t="s">
        <v>146</v>
      </c>
      <c r="J15" s="531">
        <v>146.5</v>
      </c>
      <c r="K15" s="540">
        <v>50.1</v>
      </c>
      <c r="L15" s="531">
        <f t="shared" si="14"/>
        <v>96.4</v>
      </c>
      <c r="M15" s="531" t="s">
        <v>28</v>
      </c>
      <c r="N15" s="539" t="s">
        <v>29</v>
      </c>
      <c r="O15" s="539" t="s">
        <v>543</v>
      </c>
      <c r="P15" s="406">
        <v>146.5</v>
      </c>
      <c r="Q15" s="406">
        <v>2304</v>
      </c>
      <c r="R15" s="359">
        <f t="shared" si="1"/>
        <v>2.1744791666666666E-2</v>
      </c>
      <c r="S15" s="360">
        <v>3</v>
      </c>
      <c r="T15" s="438" t="s">
        <v>2021</v>
      </c>
      <c r="U15" s="283" t="s">
        <v>1917</v>
      </c>
      <c r="V15" s="285" t="s">
        <v>541</v>
      </c>
      <c r="W15" s="286" t="s">
        <v>25</v>
      </c>
      <c r="X15" s="507">
        <f t="shared" si="2"/>
        <v>7765500</v>
      </c>
      <c r="Y15" s="507">
        <f t="shared" si="6"/>
        <v>38827500</v>
      </c>
      <c r="Z15" s="507">
        <f t="shared" si="3"/>
        <v>1440000</v>
      </c>
      <c r="AA15" s="507">
        <v>0</v>
      </c>
      <c r="AB15" s="507">
        <f t="shared" si="4"/>
        <v>150300</v>
      </c>
      <c r="AC15" s="507">
        <f t="shared" si="13"/>
        <v>48183300</v>
      </c>
      <c r="AD15" s="541"/>
    </row>
    <row r="16" spans="1:30" ht="34.5" customHeight="1" x14ac:dyDescent="0.25">
      <c r="A16" s="539">
        <v>20</v>
      </c>
      <c r="B16" s="539">
        <v>12</v>
      </c>
      <c r="C16" s="311" t="s">
        <v>1639</v>
      </c>
      <c r="D16" s="355" t="s">
        <v>35</v>
      </c>
      <c r="E16" s="311" t="s">
        <v>1625</v>
      </c>
      <c r="F16" s="571" t="s">
        <v>2030</v>
      </c>
      <c r="G16" s="356" t="s">
        <v>546</v>
      </c>
      <c r="H16" s="539" t="s">
        <v>424</v>
      </c>
      <c r="I16" s="539" t="s">
        <v>161</v>
      </c>
      <c r="J16" s="531">
        <v>73.5</v>
      </c>
      <c r="K16" s="540">
        <v>24.9</v>
      </c>
      <c r="L16" s="531">
        <f t="shared" si="14"/>
        <v>48.6</v>
      </c>
      <c r="M16" s="531" t="s">
        <v>28</v>
      </c>
      <c r="N16" s="539" t="s">
        <v>29</v>
      </c>
      <c r="O16" s="539" t="s">
        <v>549</v>
      </c>
      <c r="P16" s="406">
        <v>73.5</v>
      </c>
      <c r="Q16" s="406">
        <v>1152</v>
      </c>
      <c r="R16" s="359">
        <f t="shared" si="1"/>
        <v>2.1614583333333333E-2</v>
      </c>
      <c r="S16" s="360">
        <v>4</v>
      </c>
      <c r="T16" s="438" t="s">
        <v>2021</v>
      </c>
      <c r="U16" s="283" t="s">
        <v>1917</v>
      </c>
      <c r="V16" s="285" t="s">
        <v>547</v>
      </c>
      <c r="W16" s="286" t="s">
        <v>25</v>
      </c>
      <c r="X16" s="507">
        <f t="shared" si="2"/>
        <v>3859500</v>
      </c>
      <c r="Y16" s="507">
        <f t="shared" si="6"/>
        <v>19297500</v>
      </c>
      <c r="Z16" s="507">
        <f t="shared" si="3"/>
        <v>1920000</v>
      </c>
      <c r="AA16" s="507">
        <v>0</v>
      </c>
      <c r="AB16" s="507">
        <f t="shared" si="4"/>
        <v>74700</v>
      </c>
      <c r="AC16" s="507">
        <f t="shared" si="13"/>
        <v>25151700</v>
      </c>
      <c r="AD16" s="541"/>
    </row>
    <row r="17" spans="1:30" ht="34.5" customHeight="1" x14ac:dyDescent="0.25">
      <c r="A17" s="539">
        <v>22</v>
      </c>
      <c r="B17" s="539">
        <v>13</v>
      </c>
      <c r="C17" s="310" t="s">
        <v>1642</v>
      </c>
      <c r="D17" s="355" t="s">
        <v>35</v>
      </c>
      <c r="E17" s="311" t="s">
        <v>1625</v>
      </c>
      <c r="F17" s="571" t="s">
        <v>2030</v>
      </c>
      <c r="G17" s="356" t="s">
        <v>1643</v>
      </c>
      <c r="H17" s="539" t="s">
        <v>424</v>
      </c>
      <c r="I17" s="539" t="s">
        <v>575</v>
      </c>
      <c r="J17" s="531">
        <v>111.9</v>
      </c>
      <c r="K17" s="540">
        <v>37.6</v>
      </c>
      <c r="L17" s="531">
        <f t="shared" si="14"/>
        <v>74.300000000000011</v>
      </c>
      <c r="M17" s="531" t="s">
        <v>28</v>
      </c>
      <c r="N17" s="539" t="s">
        <v>29</v>
      </c>
      <c r="O17" s="539" t="s">
        <v>576</v>
      </c>
      <c r="P17" s="406">
        <v>111.9</v>
      </c>
      <c r="Q17" s="406">
        <v>1843.2</v>
      </c>
      <c r="R17" s="359">
        <f t="shared" si="1"/>
        <v>2.0399305555555556E-2</v>
      </c>
      <c r="S17" s="360">
        <v>7</v>
      </c>
      <c r="T17" s="438" t="s">
        <v>2021</v>
      </c>
      <c r="U17" s="283" t="s">
        <v>1917</v>
      </c>
      <c r="V17" s="285" t="s">
        <v>1644</v>
      </c>
      <c r="W17" s="286" t="s">
        <v>25</v>
      </c>
      <c r="X17" s="507">
        <f t="shared" si="2"/>
        <v>5828000</v>
      </c>
      <c r="Y17" s="507">
        <f t="shared" si="6"/>
        <v>29140000</v>
      </c>
      <c r="Z17" s="507">
        <f t="shared" si="3"/>
        <v>3360000</v>
      </c>
      <c r="AA17" s="507">
        <v>0</v>
      </c>
      <c r="AB17" s="507">
        <f t="shared" si="4"/>
        <v>112800</v>
      </c>
      <c r="AC17" s="507">
        <f t="shared" si="13"/>
        <v>38440800</v>
      </c>
      <c r="AD17" s="541"/>
    </row>
    <row r="18" spans="1:30" ht="34.5" customHeight="1" x14ac:dyDescent="0.25">
      <c r="A18" s="539">
        <v>23</v>
      </c>
      <c r="B18" s="539">
        <v>14</v>
      </c>
      <c r="C18" s="311" t="s">
        <v>1646</v>
      </c>
      <c r="D18" s="355" t="s">
        <v>35</v>
      </c>
      <c r="E18" s="311" t="s">
        <v>1625</v>
      </c>
      <c r="F18" s="571" t="s">
        <v>2030</v>
      </c>
      <c r="G18" s="356" t="s">
        <v>579</v>
      </c>
      <c r="H18" s="539" t="s">
        <v>424</v>
      </c>
      <c r="I18" s="539" t="s">
        <v>203</v>
      </c>
      <c r="J18" s="531">
        <v>147.80000000000001</v>
      </c>
      <c r="K18" s="540">
        <v>49.8</v>
      </c>
      <c r="L18" s="531">
        <f t="shared" si="14"/>
        <v>98.000000000000014</v>
      </c>
      <c r="M18" s="531" t="s">
        <v>28</v>
      </c>
      <c r="N18" s="539" t="s">
        <v>29</v>
      </c>
      <c r="O18" s="539" t="s">
        <v>582</v>
      </c>
      <c r="P18" s="406">
        <v>147.80000000000001</v>
      </c>
      <c r="Q18" s="406">
        <v>2304</v>
      </c>
      <c r="R18" s="359">
        <f t="shared" si="1"/>
        <v>2.1614583333333333E-2</v>
      </c>
      <c r="S18" s="360">
        <v>7</v>
      </c>
      <c r="T18" s="438" t="s">
        <v>2021</v>
      </c>
      <c r="U18" s="283" t="s">
        <v>1917</v>
      </c>
      <c r="V18" s="285" t="s">
        <v>580</v>
      </c>
      <c r="W18" s="286" t="s">
        <v>25</v>
      </c>
      <c r="X18" s="507">
        <f t="shared" si="2"/>
        <v>7719000</v>
      </c>
      <c r="Y18" s="507">
        <f t="shared" si="6"/>
        <v>38595000</v>
      </c>
      <c r="Z18" s="507">
        <f t="shared" si="3"/>
        <v>3360000</v>
      </c>
      <c r="AA18" s="507">
        <v>0</v>
      </c>
      <c r="AB18" s="507">
        <f t="shared" si="4"/>
        <v>149400</v>
      </c>
      <c r="AC18" s="507">
        <f t="shared" si="13"/>
        <v>49823400</v>
      </c>
      <c r="AD18" s="541"/>
    </row>
    <row r="19" spans="1:30" ht="34.5" customHeight="1" x14ac:dyDescent="0.25">
      <c r="A19" s="539">
        <v>24</v>
      </c>
      <c r="B19" s="539">
        <v>15</v>
      </c>
      <c r="C19" s="311" t="s">
        <v>1647</v>
      </c>
      <c r="D19" s="355" t="s">
        <v>35</v>
      </c>
      <c r="E19" s="311" t="s">
        <v>1625</v>
      </c>
      <c r="F19" s="571" t="s">
        <v>2030</v>
      </c>
      <c r="G19" s="356" t="s">
        <v>1648</v>
      </c>
      <c r="H19" s="539" t="s">
        <v>424</v>
      </c>
      <c r="I19" s="539" t="s">
        <v>649</v>
      </c>
      <c r="J19" s="531">
        <v>37.700000000000003</v>
      </c>
      <c r="K19" s="540">
        <v>12.4</v>
      </c>
      <c r="L19" s="531">
        <f t="shared" si="14"/>
        <v>25.300000000000004</v>
      </c>
      <c r="M19" s="531" t="s">
        <v>28</v>
      </c>
      <c r="N19" s="539" t="s">
        <v>29</v>
      </c>
      <c r="O19" s="539" t="s">
        <v>1582</v>
      </c>
      <c r="P19" s="406">
        <v>37.700000000000003</v>
      </c>
      <c r="Q19" s="406">
        <v>687.6</v>
      </c>
      <c r="R19" s="359">
        <f t="shared" si="1"/>
        <v>1.8033740546829553E-2</v>
      </c>
      <c r="S19" s="360">
        <v>6</v>
      </c>
      <c r="T19" s="438" t="s">
        <v>2021</v>
      </c>
      <c r="U19" s="283" t="s">
        <v>1917</v>
      </c>
      <c r="V19" s="285" t="s">
        <v>1951</v>
      </c>
      <c r="W19" s="286" t="s">
        <v>25</v>
      </c>
      <c r="X19" s="507">
        <f t="shared" si="2"/>
        <v>1922000</v>
      </c>
      <c r="Y19" s="507">
        <f t="shared" si="6"/>
        <v>9610000</v>
      </c>
      <c r="Z19" s="507">
        <f t="shared" si="3"/>
        <v>2880000</v>
      </c>
      <c r="AA19" s="507">
        <v>0</v>
      </c>
      <c r="AB19" s="507">
        <f t="shared" si="4"/>
        <v>37200</v>
      </c>
      <c r="AC19" s="507">
        <f t="shared" si="13"/>
        <v>14449200</v>
      </c>
      <c r="AD19" s="541"/>
    </row>
    <row r="20" spans="1:30" ht="34.5" customHeight="1" x14ac:dyDescent="0.25">
      <c r="A20" s="539">
        <v>25</v>
      </c>
      <c r="B20" s="539">
        <v>16</v>
      </c>
      <c r="C20" s="311" t="s">
        <v>1649</v>
      </c>
      <c r="D20" s="355" t="s">
        <v>35</v>
      </c>
      <c r="E20" s="311" t="s">
        <v>1625</v>
      </c>
      <c r="F20" s="571" t="s">
        <v>2030</v>
      </c>
      <c r="G20" s="356" t="s">
        <v>1751</v>
      </c>
      <c r="H20" s="539" t="s">
        <v>424</v>
      </c>
      <c r="I20" s="539" t="s">
        <v>237</v>
      </c>
      <c r="J20" s="531">
        <v>114.4</v>
      </c>
      <c r="K20" s="540">
        <v>37.5</v>
      </c>
      <c r="L20" s="531">
        <f t="shared" si="14"/>
        <v>76.900000000000006</v>
      </c>
      <c r="M20" s="531" t="s">
        <v>28</v>
      </c>
      <c r="N20" s="539" t="s">
        <v>29</v>
      </c>
      <c r="O20" s="539" t="s">
        <v>611</v>
      </c>
      <c r="P20" s="406">
        <v>114.4</v>
      </c>
      <c r="Q20" s="406">
        <v>1404</v>
      </c>
      <c r="R20" s="359">
        <f t="shared" si="1"/>
        <v>2.6709401709401708E-2</v>
      </c>
      <c r="S20" s="360">
        <v>4</v>
      </c>
      <c r="T20" s="438" t="s">
        <v>2021</v>
      </c>
      <c r="U20" s="283" t="s">
        <v>1917</v>
      </c>
      <c r="V20" s="285" t="s">
        <v>609</v>
      </c>
      <c r="W20" s="286" t="s">
        <v>25</v>
      </c>
      <c r="X20" s="507">
        <f t="shared" si="2"/>
        <v>5812500</v>
      </c>
      <c r="Y20" s="507">
        <f t="shared" si="6"/>
        <v>29062500</v>
      </c>
      <c r="Z20" s="507">
        <f t="shared" si="3"/>
        <v>1920000</v>
      </c>
      <c r="AA20" s="507">
        <v>0</v>
      </c>
      <c r="AB20" s="507">
        <f t="shared" si="4"/>
        <v>112500</v>
      </c>
      <c r="AC20" s="507">
        <f t="shared" si="13"/>
        <v>36907500</v>
      </c>
      <c r="AD20" s="541"/>
    </row>
    <row r="21" spans="1:30" ht="34.5" customHeight="1" x14ac:dyDescent="0.25">
      <c r="A21" s="539">
        <v>27</v>
      </c>
      <c r="B21" s="539">
        <v>17</v>
      </c>
      <c r="C21" s="311" t="s">
        <v>1651</v>
      </c>
      <c r="D21" s="355" t="s">
        <v>35</v>
      </c>
      <c r="E21" s="311" t="s">
        <v>1625</v>
      </c>
      <c r="F21" s="571" t="s">
        <v>2030</v>
      </c>
      <c r="G21" s="356" t="s">
        <v>1753</v>
      </c>
      <c r="H21" s="539" t="s">
        <v>424</v>
      </c>
      <c r="I21" s="539" t="s">
        <v>296</v>
      </c>
      <c r="J21" s="531">
        <v>76.599999999999994</v>
      </c>
      <c r="K21" s="540">
        <v>24.8</v>
      </c>
      <c r="L21" s="531">
        <f t="shared" si="14"/>
        <v>51.8</v>
      </c>
      <c r="M21" s="531" t="s">
        <v>28</v>
      </c>
      <c r="N21" s="539" t="s">
        <v>168</v>
      </c>
      <c r="O21" s="539" t="s">
        <v>431</v>
      </c>
      <c r="P21" s="406">
        <v>76.599999999999994</v>
      </c>
      <c r="Q21" s="406">
        <v>1368</v>
      </c>
      <c r="R21" s="359">
        <f t="shared" si="1"/>
        <v>1.8128654970760234E-2</v>
      </c>
      <c r="S21" s="360">
        <v>6</v>
      </c>
      <c r="T21" s="438" t="s">
        <v>2021</v>
      </c>
      <c r="U21" s="283" t="s">
        <v>1917</v>
      </c>
      <c r="V21" s="285" t="s">
        <v>1945</v>
      </c>
      <c r="W21" s="286" t="s">
        <v>25</v>
      </c>
      <c r="X21" s="507">
        <f t="shared" si="2"/>
        <v>3844000</v>
      </c>
      <c r="Y21" s="507">
        <f t="shared" si="6"/>
        <v>19220000</v>
      </c>
      <c r="Z21" s="507">
        <f t="shared" si="3"/>
        <v>2880000</v>
      </c>
      <c r="AA21" s="507">
        <v>0</v>
      </c>
      <c r="AB21" s="507">
        <f t="shared" si="4"/>
        <v>74400</v>
      </c>
      <c r="AC21" s="507">
        <f t="shared" si="13"/>
        <v>26018400</v>
      </c>
      <c r="AD21" s="541"/>
    </row>
    <row r="22" spans="1:30" ht="34.5" customHeight="1" x14ac:dyDescent="0.25">
      <c r="A22" s="539">
        <v>28</v>
      </c>
      <c r="B22" s="539">
        <v>18</v>
      </c>
      <c r="C22" s="310" t="s">
        <v>664</v>
      </c>
      <c r="D22" s="355" t="s">
        <v>35</v>
      </c>
      <c r="E22" s="311" t="s">
        <v>1625</v>
      </c>
      <c r="F22" s="571" t="s">
        <v>2030</v>
      </c>
      <c r="G22" s="356" t="s">
        <v>665</v>
      </c>
      <c r="H22" s="539" t="s">
        <v>424</v>
      </c>
      <c r="I22" s="539" t="s">
        <v>315</v>
      </c>
      <c r="J22" s="531">
        <v>274.7</v>
      </c>
      <c r="K22" s="540">
        <v>87.4</v>
      </c>
      <c r="L22" s="531">
        <f t="shared" si="14"/>
        <v>187.29999999999998</v>
      </c>
      <c r="M22" s="531" t="s">
        <v>28</v>
      </c>
      <c r="N22" s="539" t="s">
        <v>168</v>
      </c>
      <c r="O22" s="539" t="s">
        <v>668</v>
      </c>
      <c r="P22" s="406">
        <v>274.7</v>
      </c>
      <c r="Q22" s="406">
        <v>3924</v>
      </c>
      <c r="R22" s="359">
        <f t="shared" si="1"/>
        <v>2.2273190621814477E-2</v>
      </c>
      <c r="S22" s="360">
        <v>7</v>
      </c>
      <c r="T22" s="438" t="s">
        <v>2021</v>
      </c>
      <c r="U22" s="283" t="s">
        <v>1917</v>
      </c>
      <c r="V22" s="285" t="s">
        <v>666</v>
      </c>
      <c r="W22" s="286" t="s">
        <v>25</v>
      </c>
      <c r="X22" s="507">
        <f t="shared" si="2"/>
        <v>13547000</v>
      </c>
      <c r="Y22" s="507">
        <f t="shared" si="6"/>
        <v>67735000</v>
      </c>
      <c r="Z22" s="507">
        <f t="shared" si="3"/>
        <v>3360000</v>
      </c>
      <c r="AA22" s="507">
        <v>0</v>
      </c>
      <c r="AB22" s="507">
        <f t="shared" si="4"/>
        <v>262200</v>
      </c>
      <c r="AC22" s="507">
        <f t="shared" si="13"/>
        <v>84904200</v>
      </c>
      <c r="AD22" s="541"/>
    </row>
    <row r="23" spans="1:30" ht="34.5" customHeight="1" x14ac:dyDescent="0.25">
      <c r="A23" s="539">
        <v>29</v>
      </c>
      <c r="B23" s="539">
        <v>19</v>
      </c>
      <c r="C23" s="311" t="s">
        <v>1652</v>
      </c>
      <c r="D23" s="355" t="s">
        <v>35</v>
      </c>
      <c r="E23" s="311" t="s">
        <v>1625</v>
      </c>
      <c r="F23" s="571" t="s">
        <v>2030</v>
      </c>
      <c r="G23" s="356" t="s">
        <v>700</v>
      </c>
      <c r="H23" s="539" t="s">
        <v>424</v>
      </c>
      <c r="I23" s="539" t="s">
        <v>346</v>
      </c>
      <c r="J23" s="531">
        <v>120.4</v>
      </c>
      <c r="K23" s="540">
        <v>37.6</v>
      </c>
      <c r="L23" s="531">
        <f t="shared" si="14"/>
        <v>82.800000000000011</v>
      </c>
      <c r="M23" s="531" t="s">
        <v>28</v>
      </c>
      <c r="N23" s="539" t="s">
        <v>168</v>
      </c>
      <c r="O23" s="539" t="s">
        <v>704</v>
      </c>
      <c r="P23" s="406">
        <v>120.4</v>
      </c>
      <c r="Q23" s="406">
        <v>1620</v>
      </c>
      <c r="R23" s="359">
        <f t="shared" si="1"/>
        <v>2.3209876543209877E-2</v>
      </c>
      <c r="S23" s="360">
        <v>8</v>
      </c>
      <c r="T23" s="438" t="s">
        <v>2021</v>
      </c>
      <c r="U23" s="283" t="s">
        <v>1917</v>
      </c>
      <c r="V23" s="285" t="s">
        <v>702</v>
      </c>
      <c r="W23" s="286" t="s">
        <v>25</v>
      </c>
      <c r="X23" s="507">
        <f t="shared" si="2"/>
        <v>5828000</v>
      </c>
      <c r="Y23" s="507">
        <f t="shared" si="6"/>
        <v>29140000</v>
      </c>
      <c r="Z23" s="507">
        <f t="shared" si="3"/>
        <v>3840000</v>
      </c>
      <c r="AA23" s="507">
        <v>0</v>
      </c>
      <c r="AB23" s="507">
        <f t="shared" si="4"/>
        <v>112800</v>
      </c>
      <c r="AC23" s="507">
        <f t="shared" si="13"/>
        <v>38920800</v>
      </c>
      <c r="AD23" s="541"/>
    </row>
    <row r="24" spans="1:30" ht="34.5" customHeight="1" x14ac:dyDescent="0.25">
      <c r="A24" s="539">
        <v>30</v>
      </c>
      <c r="B24" s="539">
        <v>20</v>
      </c>
      <c r="C24" s="311" t="s">
        <v>1769</v>
      </c>
      <c r="D24" s="355" t="s">
        <v>35</v>
      </c>
      <c r="E24" s="311" t="s">
        <v>1625</v>
      </c>
      <c r="F24" s="571" t="s">
        <v>2030</v>
      </c>
      <c r="G24" s="356" t="s">
        <v>1754</v>
      </c>
      <c r="H24" s="539" t="s">
        <v>424</v>
      </c>
      <c r="I24" s="539" t="s">
        <v>359</v>
      </c>
      <c r="J24" s="531">
        <v>159.9</v>
      </c>
      <c r="K24" s="540">
        <v>50.1</v>
      </c>
      <c r="L24" s="531">
        <f t="shared" si="14"/>
        <v>109.80000000000001</v>
      </c>
      <c r="M24" s="531" t="s">
        <v>28</v>
      </c>
      <c r="N24" s="539" t="s">
        <v>168</v>
      </c>
      <c r="O24" s="539" t="s">
        <v>713</v>
      </c>
      <c r="P24" s="406">
        <v>159.9</v>
      </c>
      <c r="Q24" s="406">
        <v>2304</v>
      </c>
      <c r="R24" s="359">
        <f t="shared" si="1"/>
        <v>2.1744791666666666E-2</v>
      </c>
      <c r="S24" s="360">
        <v>9</v>
      </c>
      <c r="T24" s="438" t="s">
        <v>2021</v>
      </c>
      <c r="U24" s="283" t="s">
        <v>1917</v>
      </c>
      <c r="V24" s="708" t="s">
        <v>2013</v>
      </c>
      <c r="W24" s="709"/>
      <c r="X24" s="507">
        <f t="shared" si="2"/>
        <v>7765500</v>
      </c>
      <c r="Y24" s="507">
        <f t="shared" si="6"/>
        <v>38827500</v>
      </c>
      <c r="Z24" s="507">
        <f t="shared" si="3"/>
        <v>4320000</v>
      </c>
      <c r="AA24" s="507">
        <v>0</v>
      </c>
      <c r="AB24" s="507">
        <f t="shared" si="4"/>
        <v>150300</v>
      </c>
      <c r="AC24" s="507">
        <f t="shared" si="13"/>
        <v>51063300</v>
      </c>
      <c r="AD24" s="541"/>
    </row>
    <row r="25" spans="1:30" ht="34.5" customHeight="1" x14ac:dyDescent="0.25">
      <c r="A25" s="539">
        <v>31</v>
      </c>
      <c r="B25" s="539">
        <v>21</v>
      </c>
      <c r="C25" s="311" t="s">
        <v>1656</v>
      </c>
      <c r="D25" s="355" t="s">
        <v>35</v>
      </c>
      <c r="E25" s="311" t="s">
        <v>1625</v>
      </c>
      <c r="F25" s="571" t="s">
        <v>2030</v>
      </c>
      <c r="G25" s="356" t="s">
        <v>715</v>
      </c>
      <c r="H25" s="539" t="s">
        <v>424</v>
      </c>
      <c r="I25" s="539" t="s">
        <v>366</v>
      </c>
      <c r="J25" s="531">
        <v>199.3</v>
      </c>
      <c r="K25" s="540">
        <v>62.4</v>
      </c>
      <c r="L25" s="531">
        <f t="shared" si="14"/>
        <v>136.9</v>
      </c>
      <c r="M25" s="531" t="s">
        <v>28</v>
      </c>
      <c r="N25" s="539" t="s">
        <v>168</v>
      </c>
      <c r="O25" s="539" t="s">
        <v>718</v>
      </c>
      <c r="P25" s="406">
        <v>199.3</v>
      </c>
      <c r="Q25" s="406">
        <v>2772</v>
      </c>
      <c r="R25" s="359">
        <f t="shared" si="1"/>
        <v>2.2510822510822509E-2</v>
      </c>
      <c r="S25" s="360">
        <v>6</v>
      </c>
      <c r="T25" s="438" t="s">
        <v>2021</v>
      </c>
      <c r="U25" s="283" t="s">
        <v>1917</v>
      </c>
      <c r="V25" s="285" t="s">
        <v>716</v>
      </c>
      <c r="W25" s="286" t="s">
        <v>25</v>
      </c>
      <c r="X25" s="507">
        <f t="shared" si="2"/>
        <v>9672000</v>
      </c>
      <c r="Y25" s="507">
        <f t="shared" si="6"/>
        <v>48360000</v>
      </c>
      <c r="Z25" s="507">
        <f t="shared" si="3"/>
        <v>2880000</v>
      </c>
      <c r="AA25" s="507">
        <v>0</v>
      </c>
      <c r="AB25" s="507">
        <f t="shared" si="4"/>
        <v>187200</v>
      </c>
      <c r="AC25" s="507">
        <f t="shared" si="13"/>
        <v>61099200</v>
      </c>
      <c r="AD25" s="541"/>
    </row>
    <row r="26" spans="1:30" ht="34.5" customHeight="1" x14ac:dyDescent="0.25">
      <c r="A26" s="539">
        <v>32</v>
      </c>
      <c r="B26" s="539">
        <v>22</v>
      </c>
      <c r="C26" s="311" t="s">
        <v>1669</v>
      </c>
      <c r="D26" s="355" t="s">
        <v>35</v>
      </c>
      <c r="E26" s="311" t="s">
        <v>1624</v>
      </c>
      <c r="F26" s="571" t="s">
        <v>2030</v>
      </c>
      <c r="G26" s="356" t="s">
        <v>791</v>
      </c>
      <c r="H26" s="539" t="s">
        <v>40</v>
      </c>
      <c r="I26" s="539" t="s">
        <v>168</v>
      </c>
      <c r="J26" s="531">
        <v>436.2</v>
      </c>
      <c r="K26" s="540">
        <v>45.1</v>
      </c>
      <c r="L26" s="531">
        <f t="shared" si="14"/>
        <v>391.09999999999997</v>
      </c>
      <c r="M26" s="531" t="s">
        <v>28</v>
      </c>
      <c r="N26" s="539" t="s">
        <v>168</v>
      </c>
      <c r="O26" s="539" t="s">
        <v>795</v>
      </c>
      <c r="P26" s="406">
        <v>436.2</v>
      </c>
      <c r="Q26" s="406">
        <v>3848.3999999999996</v>
      </c>
      <c r="R26" s="359">
        <f t="shared" si="1"/>
        <v>1.1719156012888475E-2</v>
      </c>
      <c r="S26" s="363">
        <v>4</v>
      </c>
      <c r="T26" s="438" t="s">
        <v>2021</v>
      </c>
      <c r="U26" s="283" t="s">
        <v>1917</v>
      </c>
      <c r="V26" s="285" t="s">
        <v>793</v>
      </c>
      <c r="W26" s="286" t="s">
        <v>25</v>
      </c>
      <c r="X26" s="507">
        <f t="shared" si="2"/>
        <v>6990500</v>
      </c>
      <c r="Y26" s="507">
        <f t="shared" si="6"/>
        <v>34952500</v>
      </c>
      <c r="Z26" s="507">
        <f t="shared" si="3"/>
        <v>1920000</v>
      </c>
      <c r="AA26" s="507">
        <v>0</v>
      </c>
      <c r="AB26" s="507">
        <f t="shared" si="4"/>
        <v>135300</v>
      </c>
      <c r="AC26" s="507">
        <f t="shared" si="13"/>
        <v>43998300</v>
      </c>
      <c r="AD26" s="541"/>
    </row>
    <row r="27" spans="1:30" ht="34.5" customHeight="1" x14ac:dyDescent="0.25">
      <c r="A27" s="539">
        <v>33</v>
      </c>
      <c r="B27" s="539">
        <v>23</v>
      </c>
      <c r="C27" s="311" t="s">
        <v>1658</v>
      </c>
      <c r="D27" s="355" t="s">
        <v>35</v>
      </c>
      <c r="E27" s="311" t="s">
        <v>1624</v>
      </c>
      <c r="F27" s="571" t="s">
        <v>2030</v>
      </c>
      <c r="G27" s="356" t="s">
        <v>1744</v>
      </c>
      <c r="H27" s="539" t="s">
        <v>40</v>
      </c>
      <c r="I27" s="539" t="s">
        <v>182</v>
      </c>
      <c r="J27" s="531">
        <v>184.7</v>
      </c>
      <c r="K27" s="540">
        <v>19.5</v>
      </c>
      <c r="L27" s="531">
        <f t="shared" si="14"/>
        <v>165.2</v>
      </c>
      <c r="M27" s="531" t="s">
        <v>28</v>
      </c>
      <c r="N27" s="539" t="s">
        <v>168</v>
      </c>
      <c r="O27" s="539" t="s">
        <v>799</v>
      </c>
      <c r="P27" s="406">
        <v>184.7</v>
      </c>
      <c r="Q27" s="406">
        <v>1620</v>
      </c>
      <c r="R27" s="359">
        <f t="shared" si="1"/>
        <v>1.2037037037037037E-2</v>
      </c>
      <c r="S27" s="360">
        <v>2</v>
      </c>
      <c r="T27" s="438" t="s">
        <v>2021</v>
      </c>
      <c r="U27" s="283" t="s">
        <v>1917</v>
      </c>
      <c r="V27" s="285" t="s">
        <v>797</v>
      </c>
      <c r="W27" s="286" t="s">
        <v>25</v>
      </c>
      <c r="X27" s="507">
        <f t="shared" si="2"/>
        <v>3022500</v>
      </c>
      <c r="Y27" s="507">
        <f t="shared" si="6"/>
        <v>15112500</v>
      </c>
      <c r="Z27" s="507">
        <f t="shared" si="3"/>
        <v>960000</v>
      </c>
      <c r="AA27" s="507">
        <v>0</v>
      </c>
      <c r="AB27" s="507">
        <f t="shared" si="4"/>
        <v>58500</v>
      </c>
      <c r="AC27" s="507">
        <f t="shared" si="13"/>
        <v>19153500</v>
      </c>
      <c r="AD27" s="541"/>
    </row>
    <row r="28" spans="1:30" ht="34.5" customHeight="1" x14ac:dyDescent="0.25">
      <c r="A28" s="539">
        <v>34</v>
      </c>
      <c r="B28" s="539">
        <v>24</v>
      </c>
      <c r="C28" s="310" t="s">
        <v>1659</v>
      </c>
      <c r="D28" s="355" t="s">
        <v>35</v>
      </c>
      <c r="E28" s="311" t="s">
        <v>1624</v>
      </c>
      <c r="F28" s="571" t="s">
        <v>2030</v>
      </c>
      <c r="G28" s="356" t="s">
        <v>1660</v>
      </c>
      <c r="H28" s="539" t="s">
        <v>40</v>
      </c>
      <c r="I28" s="539" t="s">
        <v>223</v>
      </c>
      <c r="J28" s="531">
        <v>109.4</v>
      </c>
      <c r="K28" s="540">
        <v>18.7</v>
      </c>
      <c r="L28" s="531">
        <f t="shared" si="14"/>
        <v>90.7</v>
      </c>
      <c r="M28" s="531" t="s">
        <v>28</v>
      </c>
      <c r="N28" s="539" t="s">
        <v>168</v>
      </c>
      <c r="O28" s="539" t="s">
        <v>820</v>
      </c>
      <c r="P28" s="406">
        <v>109.4</v>
      </c>
      <c r="Q28" s="406">
        <v>1152</v>
      </c>
      <c r="R28" s="359">
        <f t="shared" si="1"/>
        <v>1.6232638888888887E-2</v>
      </c>
      <c r="S28" s="360">
        <v>5</v>
      </c>
      <c r="T28" s="438" t="s">
        <v>2021</v>
      </c>
      <c r="U28" s="283" t="s">
        <v>1917</v>
      </c>
      <c r="V28" s="285" t="s">
        <v>1662</v>
      </c>
      <c r="W28" s="286" t="s">
        <v>25</v>
      </c>
      <c r="X28" s="507">
        <f t="shared" si="2"/>
        <v>2898500</v>
      </c>
      <c r="Y28" s="507">
        <f t="shared" si="6"/>
        <v>14492500</v>
      </c>
      <c r="Z28" s="507">
        <f t="shared" si="3"/>
        <v>2400000</v>
      </c>
      <c r="AA28" s="507">
        <v>0</v>
      </c>
      <c r="AB28" s="507">
        <f t="shared" si="4"/>
        <v>56100</v>
      </c>
      <c r="AC28" s="507">
        <f t="shared" si="13"/>
        <v>19847100</v>
      </c>
      <c r="AD28" s="541"/>
    </row>
    <row r="29" spans="1:30" ht="34.5" customHeight="1" x14ac:dyDescent="0.25">
      <c r="A29" s="539">
        <v>36</v>
      </c>
      <c r="B29" s="539">
        <v>25</v>
      </c>
      <c r="C29" s="311" t="s">
        <v>1971</v>
      </c>
      <c r="D29" s="355" t="s">
        <v>35</v>
      </c>
      <c r="E29" s="311" t="s">
        <v>1624</v>
      </c>
      <c r="F29" s="571" t="s">
        <v>2030</v>
      </c>
      <c r="G29" s="356" t="s">
        <v>856</v>
      </c>
      <c r="H29" s="539" t="s">
        <v>40</v>
      </c>
      <c r="I29" s="539" t="s">
        <v>296</v>
      </c>
      <c r="J29" s="531">
        <v>365.8</v>
      </c>
      <c r="K29" s="540">
        <v>47.7</v>
      </c>
      <c r="L29" s="531">
        <f t="shared" si="14"/>
        <v>318.10000000000002</v>
      </c>
      <c r="M29" s="531" t="s">
        <v>28</v>
      </c>
      <c r="N29" s="539" t="s">
        <v>168</v>
      </c>
      <c r="O29" s="539" t="s">
        <v>859</v>
      </c>
      <c r="P29" s="406">
        <v>365.8</v>
      </c>
      <c r="Q29" s="406">
        <v>2736</v>
      </c>
      <c r="R29" s="359">
        <f t="shared" si="1"/>
        <v>1.7434210526315792E-2</v>
      </c>
      <c r="S29" s="360">
        <v>9</v>
      </c>
      <c r="T29" s="438" t="s">
        <v>2021</v>
      </c>
      <c r="U29" s="283" t="s">
        <v>1917</v>
      </c>
      <c r="V29" s="285" t="s">
        <v>857</v>
      </c>
      <c r="W29" s="286" t="s">
        <v>25</v>
      </c>
      <c r="X29" s="507">
        <f t="shared" si="2"/>
        <v>7393500</v>
      </c>
      <c r="Y29" s="507">
        <f t="shared" si="6"/>
        <v>36967500</v>
      </c>
      <c r="Z29" s="507">
        <f t="shared" si="3"/>
        <v>4320000</v>
      </c>
      <c r="AA29" s="507">
        <v>0</v>
      </c>
      <c r="AB29" s="507">
        <f t="shared" si="4"/>
        <v>143100</v>
      </c>
      <c r="AC29" s="507">
        <f t="shared" si="13"/>
        <v>48824100</v>
      </c>
      <c r="AD29" s="541"/>
    </row>
    <row r="30" spans="1:30" ht="34.5" customHeight="1" x14ac:dyDescent="0.25">
      <c r="A30" s="539">
        <v>37</v>
      </c>
      <c r="B30" s="539">
        <v>26</v>
      </c>
      <c r="C30" s="311" t="s">
        <v>1783</v>
      </c>
      <c r="D30" s="355" t="s">
        <v>35</v>
      </c>
      <c r="E30" s="311" t="s">
        <v>1624</v>
      </c>
      <c r="F30" s="571" t="s">
        <v>2030</v>
      </c>
      <c r="G30" s="364" t="s">
        <v>1865</v>
      </c>
      <c r="H30" s="539" t="s">
        <v>40</v>
      </c>
      <c r="I30" s="539" t="s">
        <v>308</v>
      </c>
      <c r="J30" s="531">
        <v>73</v>
      </c>
      <c r="K30" s="540">
        <v>9.6</v>
      </c>
      <c r="L30" s="531">
        <f t="shared" si="14"/>
        <v>63.4</v>
      </c>
      <c r="M30" s="531" t="s">
        <v>28</v>
      </c>
      <c r="N30" s="539" t="s">
        <v>168</v>
      </c>
      <c r="O30" s="539" t="s">
        <v>864</v>
      </c>
      <c r="P30" s="406">
        <v>73</v>
      </c>
      <c r="Q30" s="406">
        <v>482.40000000000003</v>
      </c>
      <c r="R30" s="359">
        <f t="shared" si="1"/>
        <v>1.9900497512437807E-2</v>
      </c>
      <c r="S30" s="360">
        <v>2</v>
      </c>
      <c r="T30" s="438" t="s">
        <v>2021</v>
      </c>
      <c r="U30" s="283" t="s">
        <v>1917</v>
      </c>
      <c r="V30" s="285" t="s">
        <v>862</v>
      </c>
      <c r="W30" s="286" t="s">
        <v>25</v>
      </c>
      <c r="X30" s="507">
        <f t="shared" si="2"/>
        <v>1488000</v>
      </c>
      <c r="Y30" s="507">
        <f t="shared" si="6"/>
        <v>7440000</v>
      </c>
      <c r="Z30" s="507">
        <f t="shared" si="3"/>
        <v>960000</v>
      </c>
      <c r="AA30" s="507">
        <v>0</v>
      </c>
      <c r="AB30" s="507">
        <f t="shared" si="4"/>
        <v>28800</v>
      </c>
      <c r="AC30" s="507">
        <f t="shared" si="13"/>
        <v>9916800</v>
      </c>
      <c r="AD30" s="541"/>
    </row>
    <row r="31" spans="1:30" ht="34.5" customHeight="1" x14ac:dyDescent="0.25">
      <c r="A31" s="539">
        <v>38</v>
      </c>
      <c r="B31" s="539">
        <v>27</v>
      </c>
      <c r="C31" s="311" t="s">
        <v>1671</v>
      </c>
      <c r="D31" s="355" t="s">
        <v>35</v>
      </c>
      <c r="E31" s="311" t="s">
        <v>1624</v>
      </c>
      <c r="F31" s="571" t="s">
        <v>2030</v>
      </c>
      <c r="G31" s="356" t="s">
        <v>1672</v>
      </c>
      <c r="H31" s="539" t="s">
        <v>40</v>
      </c>
      <c r="I31" s="539" t="s">
        <v>340</v>
      </c>
      <c r="J31" s="531">
        <v>362.4</v>
      </c>
      <c r="K31" s="540">
        <v>49.8</v>
      </c>
      <c r="L31" s="531">
        <f t="shared" si="14"/>
        <v>312.59999999999997</v>
      </c>
      <c r="M31" s="531" t="s">
        <v>28</v>
      </c>
      <c r="N31" s="539" t="s">
        <v>168</v>
      </c>
      <c r="O31" s="539" t="s">
        <v>878</v>
      </c>
      <c r="P31" s="406">
        <v>362.4</v>
      </c>
      <c r="Q31" s="406">
        <v>2772</v>
      </c>
      <c r="R31" s="359">
        <f t="shared" si="1"/>
        <v>1.7965367965367966E-2</v>
      </c>
      <c r="S31" s="360">
        <v>6</v>
      </c>
      <c r="T31" s="438" t="s">
        <v>2021</v>
      </c>
      <c r="U31" s="283" t="s">
        <v>1917</v>
      </c>
      <c r="V31" s="285" t="s">
        <v>1673</v>
      </c>
      <c r="W31" s="286" t="s">
        <v>25</v>
      </c>
      <c r="X31" s="507">
        <f t="shared" si="2"/>
        <v>7719000</v>
      </c>
      <c r="Y31" s="507">
        <f t="shared" si="6"/>
        <v>38595000</v>
      </c>
      <c r="Z31" s="507">
        <f t="shared" si="3"/>
        <v>2880000</v>
      </c>
      <c r="AA31" s="507">
        <v>0</v>
      </c>
      <c r="AB31" s="507">
        <f t="shared" si="4"/>
        <v>149400</v>
      </c>
      <c r="AC31" s="507">
        <f t="shared" si="13"/>
        <v>49343400</v>
      </c>
      <c r="AD31" s="541"/>
    </row>
    <row r="32" spans="1:30" ht="34.5" customHeight="1" x14ac:dyDescent="0.25">
      <c r="A32" s="539">
        <v>39</v>
      </c>
      <c r="B32" s="539">
        <v>28</v>
      </c>
      <c r="C32" s="311" t="s">
        <v>1675</v>
      </c>
      <c r="D32" s="355" t="s">
        <v>35</v>
      </c>
      <c r="E32" s="311" t="s">
        <v>1624</v>
      </c>
      <c r="F32" s="571" t="s">
        <v>2030</v>
      </c>
      <c r="G32" s="356" t="s">
        <v>1676</v>
      </c>
      <c r="H32" s="539">
        <v>6</v>
      </c>
      <c r="I32" s="539">
        <v>63</v>
      </c>
      <c r="J32" s="531">
        <v>353.8</v>
      </c>
      <c r="K32" s="540">
        <v>54.8</v>
      </c>
      <c r="L32" s="531">
        <f t="shared" si="14"/>
        <v>299</v>
      </c>
      <c r="M32" s="531" t="s">
        <v>28</v>
      </c>
      <c r="N32" s="539" t="s">
        <v>168</v>
      </c>
      <c r="O32" s="539" t="s">
        <v>1561</v>
      </c>
      <c r="P32" s="406">
        <v>353.8</v>
      </c>
      <c r="Q32" s="406">
        <v>2556</v>
      </c>
      <c r="R32" s="359">
        <f t="shared" si="1"/>
        <v>2.1439749608763693E-2</v>
      </c>
      <c r="S32" s="360">
        <v>7</v>
      </c>
      <c r="T32" s="438" t="s">
        <v>2021</v>
      </c>
      <c r="U32" s="283" t="s">
        <v>1917</v>
      </c>
      <c r="V32" s="285" t="s">
        <v>1677</v>
      </c>
      <c r="W32" s="286" t="s">
        <v>25</v>
      </c>
      <c r="X32" s="507">
        <f t="shared" si="2"/>
        <v>8494000</v>
      </c>
      <c r="Y32" s="507">
        <f t="shared" si="6"/>
        <v>42470000</v>
      </c>
      <c r="Z32" s="507">
        <f t="shared" si="3"/>
        <v>3360000</v>
      </c>
      <c r="AA32" s="507">
        <v>0</v>
      </c>
      <c r="AB32" s="507">
        <f t="shared" si="4"/>
        <v>164400</v>
      </c>
      <c r="AC32" s="507">
        <f t="shared" si="13"/>
        <v>54488400</v>
      </c>
      <c r="AD32" s="541"/>
    </row>
    <row r="33" spans="1:30" ht="34.5" customHeight="1" x14ac:dyDescent="0.25">
      <c r="A33" s="539">
        <v>40</v>
      </c>
      <c r="B33" s="539">
        <v>29</v>
      </c>
      <c r="C33" s="310" t="s">
        <v>1679</v>
      </c>
      <c r="D33" s="364" t="s">
        <v>35</v>
      </c>
      <c r="E33" s="311" t="s">
        <v>1624</v>
      </c>
      <c r="F33" s="571" t="s">
        <v>2030</v>
      </c>
      <c r="G33" s="356" t="s">
        <v>1680</v>
      </c>
      <c r="H33" s="539" t="s">
        <v>40</v>
      </c>
      <c r="I33" s="539" t="s">
        <v>928</v>
      </c>
      <c r="J33" s="531">
        <v>282.2</v>
      </c>
      <c r="K33" s="540">
        <v>45</v>
      </c>
      <c r="L33" s="531">
        <f t="shared" si="14"/>
        <v>237.2</v>
      </c>
      <c r="M33" s="531" t="s">
        <v>28</v>
      </c>
      <c r="N33" s="539" t="s">
        <v>168</v>
      </c>
      <c r="O33" s="539" t="s">
        <v>929</v>
      </c>
      <c r="P33" s="406">
        <v>282.2</v>
      </c>
      <c r="Q33" s="406">
        <v>2088</v>
      </c>
      <c r="R33" s="359">
        <f t="shared" si="1"/>
        <v>2.1551724137931036E-2</v>
      </c>
      <c r="S33" s="360">
        <v>3</v>
      </c>
      <c r="T33" s="438" t="s">
        <v>2021</v>
      </c>
      <c r="U33" s="283" t="s">
        <v>1917</v>
      </c>
      <c r="V33" s="285" t="s">
        <v>1682</v>
      </c>
      <c r="W33" s="286" t="s">
        <v>25</v>
      </c>
      <c r="X33" s="507">
        <f t="shared" si="2"/>
        <v>6975000</v>
      </c>
      <c r="Y33" s="507">
        <f t="shared" si="6"/>
        <v>34875000</v>
      </c>
      <c r="Z33" s="507">
        <f t="shared" si="3"/>
        <v>1440000</v>
      </c>
      <c r="AA33" s="507">
        <v>0</v>
      </c>
      <c r="AB33" s="507">
        <f t="shared" si="4"/>
        <v>135000</v>
      </c>
      <c r="AC33" s="507">
        <f t="shared" si="13"/>
        <v>43425000</v>
      </c>
      <c r="AD33" s="541"/>
    </row>
    <row r="34" spans="1:30" ht="34.5" customHeight="1" x14ac:dyDescent="0.25">
      <c r="A34" s="539">
        <v>42</v>
      </c>
      <c r="B34" s="539">
        <v>30</v>
      </c>
      <c r="C34" s="446" t="s">
        <v>1685</v>
      </c>
      <c r="D34" s="447" t="s">
        <v>35</v>
      </c>
      <c r="E34" s="446" t="s">
        <v>1691</v>
      </c>
      <c r="F34" s="571" t="s">
        <v>2030</v>
      </c>
      <c r="G34" s="448" t="s">
        <v>979</v>
      </c>
      <c r="H34" s="449" t="s">
        <v>40</v>
      </c>
      <c r="I34" s="449" t="s">
        <v>983</v>
      </c>
      <c r="J34" s="450">
        <v>73</v>
      </c>
      <c r="K34" s="451">
        <v>5.7</v>
      </c>
      <c r="L34" s="450">
        <f t="shared" si="14"/>
        <v>67.3</v>
      </c>
      <c r="M34" s="450" t="s">
        <v>28</v>
      </c>
      <c r="N34" s="449" t="s">
        <v>168</v>
      </c>
      <c r="O34" s="449">
        <v>1645</v>
      </c>
      <c r="P34" s="537">
        <v>73</v>
      </c>
      <c r="Q34" s="537">
        <v>684</v>
      </c>
      <c r="R34" s="527">
        <f t="shared" si="1"/>
        <v>8.3333333333333332E-3</v>
      </c>
      <c r="S34" s="529">
        <v>3</v>
      </c>
      <c r="T34" s="438" t="s">
        <v>2021</v>
      </c>
      <c r="U34" s="525" t="s">
        <v>1917</v>
      </c>
      <c r="V34" s="439" t="s">
        <v>981</v>
      </c>
      <c r="W34" s="523" t="s">
        <v>25</v>
      </c>
      <c r="X34" s="507">
        <f t="shared" si="2"/>
        <v>883500</v>
      </c>
      <c r="Y34" s="507">
        <f t="shared" si="6"/>
        <v>4417500</v>
      </c>
      <c r="Z34" s="507">
        <f t="shared" si="3"/>
        <v>1440000</v>
      </c>
      <c r="AA34" s="507">
        <v>0</v>
      </c>
      <c r="AB34" s="507">
        <f t="shared" si="4"/>
        <v>17100</v>
      </c>
      <c r="AC34" s="507">
        <f t="shared" si="13"/>
        <v>6758100</v>
      </c>
      <c r="AD34" s="541"/>
    </row>
    <row r="35" spans="1:30" ht="34.5" customHeight="1" x14ac:dyDescent="0.25">
      <c r="A35" s="539">
        <v>44</v>
      </c>
      <c r="B35" s="539">
        <v>31</v>
      </c>
      <c r="C35" s="311" t="s">
        <v>1687</v>
      </c>
      <c r="D35" s="355" t="s">
        <v>35</v>
      </c>
      <c r="E35" s="311" t="s">
        <v>1691</v>
      </c>
      <c r="F35" s="572" t="s">
        <v>2030</v>
      </c>
      <c r="G35" s="356" t="s">
        <v>1829</v>
      </c>
      <c r="H35" s="539" t="s">
        <v>40</v>
      </c>
      <c r="I35" s="539" t="s">
        <v>1013</v>
      </c>
      <c r="J35" s="531">
        <v>424.1</v>
      </c>
      <c r="K35" s="540">
        <v>32.799999999999997</v>
      </c>
      <c r="L35" s="531">
        <f t="shared" si="14"/>
        <v>391.3</v>
      </c>
      <c r="M35" s="531" t="s">
        <v>28</v>
      </c>
      <c r="N35" s="539" t="s">
        <v>168</v>
      </c>
      <c r="O35" s="539" t="s">
        <v>1014</v>
      </c>
      <c r="P35" s="406">
        <v>424.1</v>
      </c>
      <c r="Q35" s="406">
        <v>3240</v>
      </c>
      <c r="R35" s="359">
        <f t="shared" si="1"/>
        <v>1.0123456790123456E-2</v>
      </c>
      <c r="S35" s="360">
        <v>4</v>
      </c>
      <c r="T35" s="438" t="s">
        <v>2021</v>
      </c>
      <c r="U35" s="283" t="s">
        <v>1917</v>
      </c>
      <c r="V35" s="285" t="s">
        <v>1011</v>
      </c>
      <c r="W35" s="286" t="s">
        <v>25</v>
      </c>
      <c r="X35" s="507">
        <f t="shared" si="2"/>
        <v>5084000</v>
      </c>
      <c r="Y35" s="507">
        <f t="shared" si="6"/>
        <v>25420000</v>
      </c>
      <c r="Z35" s="507">
        <f t="shared" si="3"/>
        <v>1920000</v>
      </c>
      <c r="AA35" s="507">
        <v>0</v>
      </c>
      <c r="AB35" s="507">
        <f t="shared" si="4"/>
        <v>98399.999999999985</v>
      </c>
      <c r="AC35" s="507">
        <f t="shared" si="13"/>
        <v>32522400</v>
      </c>
      <c r="AD35" s="541"/>
    </row>
    <row r="36" spans="1:30" ht="34.5" customHeight="1" x14ac:dyDescent="0.25">
      <c r="A36" s="539">
        <v>46</v>
      </c>
      <c r="B36" s="539">
        <v>32</v>
      </c>
      <c r="C36" s="453" t="s">
        <v>1689</v>
      </c>
      <c r="D36" s="454" t="s">
        <v>35</v>
      </c>
      <c r="E36" s="453" t="s">
        <v>1692</v>
      </c>
      <c r="F36" s="571" t="s">
        <v>2030</v>
      </c>
      <c r="G36" s="455" t="s">
        <v>1079</v>
      </c>
      <c r="H36" s="456" t="s">
        <v>40</v>
      </c>
      <c r="I36" s="456" t="s">
        <v>1082</v>
      </c>
      <c r="J36" s="457">
        <v>81.900000000000006</v>
      </c>
      <c r="K36" s="458">
        <v>13.2</v>
      </c>
      <c r="L36" s="457">
        <f t="shared" si="14"/>
        <v>68.7</v>
      </c>
      <c r="M36" s="457" t="s">
        <v>28</v>
      </c>
      <c r="N36" s="456" t="s">
        <v>168</v>
      </c>
      <c r="O36" s="456" t="s">
        <v>1083</v>
      </c>
      <c r="P36" s="538">
        <v>81.900000000000006</v>
      </c>
      <c r="Q36" s="538">
        <v>669.6</v>
      </c>
      <c r="R36" s="528">
        <f t="shared" si="1"/>
        <v>1.9713261648745518E-2</v>
      </c>
      <c r="S36" s="530">
        <v>5</v>
      </c>
      <c r="T36" s="438" t="s">
        <v>2021</v>
      </c>
      <c r="U36" s="526" t="s">
        <v>1917</v>
      </c>
      <c r="V36" s="460" t="s">
        <v>1080</v>
      </c>
      <c r="W36" s="524" t="s">
        <v>25</v>
      </c>
      <c r="X36" s="507">
        <f t="shared" si="2"/>
        <v>2046000</v>
      </c>
      <c r="Y36" s="507">
        <f t="shared" si="6"/>
        <v>10230000</v>
      </c>
      <c r="Z36" s="507">
        <f t="shared" si="3"/>
        <v>2400000</v>
      </c>
      <c r="AA36" s="507">
        <v>0</v>
      </c>
      <c r="AB36" s="507">
        <f t="shared" si="4"/>
        <v>39600</v>
      </c>
      <c r="AC36" s="507">
        <f t="shared" si="13"/>
        <v>14715600</v>
      </c>
      <c r="AD36" s="541"/>
    </row>
    <row r="37" spans="1:30" ht="34.5" customHeight="1" x14ac:dyDescent="0.25">
      <c r="A37" s="539">
        <v>47</v>
      </c>
      <c r="B37" s="539">
        <v>33</v>
      </c>
      <c r="C37" s="310" t="s">
        <v>1690</v>
      </c>
      <c r="D37" s="355" t="s">
        <v>35</v>
      </c>
      <c r="E37" s="311" t="s">
        <v>1692</v>
      </c>
      <c r="F37" s="571" t="s">
        <v>2030</v>
      </c>
      <c r="G37" s="356" t="s">
        <v>1693</v>
      </c>
      <c r="H37" s="539" t="s">
        <v>40</v>
      </c>
      <c r="I37" s="539" t="s">
        <v>1093</v>
      </c>
      <c r="J37" s="531">
        <v>163.1</v>
      </c>
      <c r="K37" s="540">
        <v>26.5</v>
      </c>
      <c r="L37" s="531">
        <f t="shared" si="14"/>
        <v>136.6</v>
      </c>
      <c r="M37" s="531" t="s">
        <v>28</v>
      </c>
      <c r="N37" s="539" t="s">
        <v>168</v>
      </c>
      <c r="O37" s="539" t="s">
        <v>1094</v>
      </c>
      <c r="P37" s="406">
        <v>163.1</v>
      </c>
      <c r="Q37" s="406">
        <v>982.8</v>
      </c>
      <c r="R37" s="359">
        <f t="shared" si="1"/>
        <v>2.6963776963776966E-2</v>
      </c>
      <c r="S37" s="360">
        <v>3</v>
      </c>
      <c r="T37" s="438" t="s">
        <v>2021</v>
      </c>
      <c r="U37" s="283" t="s">
        <v>1917</v>
      </c>
      <c r="V37" s="708" t="s">
        <v>2014</v>
      </c>
      <c r="W37" s="709"/>
      <c r="X37" s="507">
        <f t="shared" ref="X37:X70" si="15">K37*155000</f>
        <v>4107500</v>
      </c>
      <c r="Y37" s="507">
        <f t="shared" si="6"/>
        <v>20537500</v>
      </c>
      <c r="Z37" s="507">
        <f t="shared" ref="Z37:Z70" si="16">S37*16000*30</f>
        <v>1440000</v>
      </c>
      <c r="AA37" s="507">
        <v>0</v>
      </c>
      <c r="AB37" s="507">
        <f t="shared" ref="AB37:AB70" si="17">K37*3000</f>
        <v>79500</v>
      </c>
      <c r="AC37" s="507">
        <f t="shared" si="13"/>
        <v>26164500</v>
      </c>
      <c r="AD37" s="541"/>
    </row>
    <row r="38" spans="1:30" ht="34.5" customHeight="1" x14ac:dyDescent="0.25">
      <c r="A38" s="539">
        <v>50</v>
      </c>
      <c r="B38" s="539">
        <v>34</v>
      </c>
      <c r="C38" s="311" t="s">
        <v>1290</v>
      </c>
      <c r="D38" s="355" t="s">
        <v>35</v>
      </c>
      <c r="E38" s="311" t="s">
        <v>1691</v>
      </c>
      <c r="F38" s="571" t="s">
        <v>2030</v>
      </c>
      <c r="G38" s="356" t="s">
        <v>1291</v>
      </c>
      <c r="H38" s="539" t="s">
        <v>40</v>
      </c>
      <c r="I38" s="539" t="s">
        <v>1295</v>
      </c>
      <c r="J38" s="531">
        <v>423.4</v>
      </c>
      <c r="K38" s="540">
        <v>42.2</v>
      </c>
      <c r="L38" s="531">
        <f t="shared" si="14"/>
        <v>381.2</v>
      </c>
      <c r="M38" s="531" t="s">
        <v>28</v>
      </c>
      <c r="N38" s="539" t="s">
        <v>168</v>
      </c>
      <c r="O38" s="539" t="s">
        <v>1296</v>
      </c>
      <c r="P38" s="406">
        <v>423.4</v>
      </c>
      <c r="Q38" s="406">
        <v>3888.0000000000005</v>
      </c>
      <c r="R38" s="359">
        <f t="shared" si="1"/>
        <v>1.0853909465020576E-2</v>
      </c>
      <c r="S38" s="360">
        <v>7</v>
      </c>
      <c r="T38" s="438" t="s">
        <v>2021</v>
      </c>
      <c r="U38" s="283" t="s">
        <v>1917</v>
      </c>
      <c r="V38" s="285" t="s">
        <v>1293</v>
      </c>
      <c r="W38" s="286" t="s">
        <v>25</v>
      </c>
      <c r="X38" s="507">
        <f t="shared" si="15"/>
        <v>6541000</v>
      </c>
      <c r="Y38" s="507">
        <f t="shared" si="6"/>
        <v>32705000</v>
      </c>
      <c r="Z38" s="507">
        <f t="shared" si="16"/>
        <v>3360000</v>
      </c>
      <c r="AA38" s="507">
        <v>0</v>
      </c>
      <c r="AB38" s="507">
        <f t="shared" si="17"/>
        <v>126600.00000000001</v>
      </c>
      <c r="AC38" s="507">
        <f t="shared" si="13"/>
        <v>42732600</v>
      </c>
      <c r="AD38" s="541"/>
    </row>
    <row r="39" spans="1:30" ht="34.5" customHeight="1" x14ac:dyDescent="0.25">
      <c r="A39" s="539">
        <v>51</v>
      </c>
      <c r="B39" s="539">
        <v>35</v>
      </c>
      <c r="C39" s="310" t="s">
        <v>1702</v>
      </c>
      <c r="D39" s="355" t="s">
        <v>35</v>
      </c>
      <c r="E39" s="311" t="s">
        <v>1692</v>
      </c>
      <c r="F39" s="571" t="s">
        <v>2030</v>
      </c>
      <c r="G39" s="356" t="s">
        <v>1701</v>
      </c>
      <c r="H39" s="539" t="s">
        <v>40</v>
      </c>
      <c r="I39" s="539" t="s">
        <v>1309</v>
      </c>
      <c r="J39" s="531">
        <v>77.7</v>
      </c>
      <c r="K39" s="540">
        <v>11.9</v>
      </c>
      <c r="L39" s="531">
        <f t="shared" si="14"/>
        <v>65.8</v>
      </c>
      <c r="M39" s="531" t="s">
        <v>28</v>
      </c>
      <c r="N39" s="539" t="s">
        <v>168</v>
      </c>
      <c r="O39" s="539" t="s">
        <v>1310</v>
      </c>
      <c r="P39" s="406">
        <v>77.7</v>
      </c>
      <c r="Q39" s="406">
        <v>2304</v>
      </c>
      <c r="R39" s="359">
        <f t="shared" si="1"/>
        <v>5.1649305555555554E-3</v>
      </c>
      <c r="S39" s="360">
        <v>6</v>
      </c>
      <c r="T39" s="438" t="s">
        <v>2021</v>
      </c>
      <c r="U39" s="283" t="s">
        <v>1917</v>
      </c>
      <c r="V39" s="285" t="s">
        <v>1946</v>
      </c>
      <c r="W39" s="286" t="s">
        <v>25</v>
      </c>
      <c r="X39" s="507">
        <f t="shared" si="15"/>
        <v>1844500</v>
      </c>
      <c r="Y39" s="507">
        <f t="shared" si="6"/>
        <v>9222500</v>
      </c>
      <c r="Z39" s="507">
        <f t="shared" si="16"/>
        <v>2880000</v>
      </c>
      <c r="AA39" s="507">
        <v>0</v>
      </c>
      <c r="AB39" s="507">
        <f t="shared" si="17"/>
        <v>35700</v>
      </c>
      <c r="AC39" s="507">
        <f t="shared" si="13"/>
        <v>13982700</v>
      </c>
      <c r="AD39" s="541"/>
    </row>
    <row r="40" spans="1:30" ht="34.5" customHeight="1" x14ac:dyDescent="0.25">
      <c r="A40" s="539">
        <v>52</v>
      </c>
      <c r="B40" s="539">
        <v>36</v>
      </c>
      <c r="C40" s="310" t="s">
        <v>1703</v>
      </c>
      <c r="D40" s="355" t="s">
        <v>35</v>
      </c>
      <c r="E40" s="311" t="s">
        <v>1691</v>
      </c>
      <c r="F40" s="571" t="s">
        <v>2030</v>
      </c>
      <c r="G40" s="356" t="s">
        <v>1704</v>
      </c>
      <c r="H40" s="539" t="s">
        <v>40</v>
      </c>
      <c r="I40" s="539" t="s">
        <v>1345</v>
      </c>
      <c r="J40" s="531">
        <v>73.599999999999994</v>
      </c>
      <c r="K40" s="540">
        <v>7.7</v>
      </c>
      <c r="L40" s="531">
        <f t="shared" si="14"/>
        <v>65.899999999999991</v>
      </c>
      <c r="M40" s="531" t="s">
        <v>28</v>
      </c>
      <c r="N40" s="539" t="s">
        <v>168</v>
      </c>
      <c r="O40" s="539" t="s">
        <v>1346</v>
      </c>
      <c r="P40" s="406">
        <v>73.599999999999994</v>
      </c>
      <c r="Q40" s="406">
        <v>475.20000000000005</v>
      </c>
      <c r="R40" s="359">
        <f t="shared" si="1"/>
        <v>1.6203703703703703E-2</v>
      </c>
      <c r="S40" s="360">
        <v>5</v>
      </c>
      <c r="T40" s="438" t="s">
        <v>2021</v>
      </c>
      <c r="U40" s="283" t="s">
        <v>1917</v>
      </c>
      <c r="V40" s="285" t="s">
        <v>1972</v>
      </c>
      <c r="W40" s="286" t="s">
        <v>25</v>
      </c>
      <c r="X40" s="507">
        <f t="shared" si="15"/>
        <v>1193500</v>
      </c>
      <c r="Y40" s="507">
        <f t="shared" si="6"/>
        <v>5967500</v>
      </c>
      <c r="Z40" s="507">
        <f t="shared" si="16"/>
        <v>2400000</v>
      </c>
      <c r="AA40" s="507">
        <v>0</v>
      </c>
      <c r="AB40" s="507">
        <f t="shared" si="17"/>
        <v>23100</v>
      </c>
      <c r="AC40" s="507">
        <f t="shared" si="13"/>
        <v>9584100</v>
      </c>
      <c r="AD40" s="541"/>
    </row>
    <row r="41" spans="1:30" ht="34.5" customHeight="1" x14ac:dyDescent="0.25">
      <c r="A41" s="539">
        <v>54</v>
      </c>
      <c r="B41" s="539">
        <v>37</v>
      </c>
      <c r="C41" s="310" t="s">
        <v>1707</v>
      </c>
      <c r="D41" s="355" t="s">
        <v>35</v>
      </c>
      <c r="E41" s="311" t="s">
        <v>1691</v>
      </c>
      <c r="F41" s="571" t="s">
        <v>2030</v>
      </c>
      <c r="G41" s="356" t="s">
        <v>1708</v>
      </c>
      <c r="H41" s="539" t="s">
        <v>40</v>
      </c>
      <c r="I41" s="539" t="s">
        <v>1355</v>
      </c>
      <c r="J41" s="531">
        <v>74</v>
      </c>
      <c r="K41" s="540">
        <v>7.6</v>
      </c>
      <c r="L41" s="531">
        <f t="shared" si="14"/>
        <v>66.400000000000006</v>
      </c>
      <c r="M41" s="531" t="s">
        <v>28</v>
      </c>
      <c r="N41" s="539" t="s">
        <v>182</v>
      </c>
      <c r="O41" s="539">
        <v>1688</v>
      </c>
      <c r="P41" s="406">
        <v>74</v>
      </c>
      <c r="Q41" s="406">
        <v>475.20000000000005</v>
      </c>
      <c r="R41" s="359">
        <f t="shared" si="1"/>
        <v>1.599326599326599E-2</v>
      </c>
      <c r="S41" s="360">
        <v>4</v>
      </c>
      <c r="T41" s="438" t="s">
        <v>2021</v>
      </c>
      <c r="U41" s="283" t="s">
        <v>1917</v>
      </c>
      <c r="V41" s="285" t="s">
        <v>1973</v>
      </c>
      <c r="W41" s="286" t="s">
        <v>25</v>
      </c>
      <c r="X41" s="507">
        <f t="shared" si="15"/>
        <v>1178000</v>
      </c>
      <c r="Y41" s="507">
        <f t="shared" si="6"/>
        <v>5890000</v>
      </c>
      <c r="Z41" s="507">
        <f t="shared" si="16"/>
        <v>1920000</v>
      </c>
      <c r="AA41" s="507">
        <v>0</v>
      </c>
      <c r="AB41" s="507">
        <f t="shared" si="17"/>
        <v>22800</v>
      </c>
      <c r="AC41" s="507">
        <f t="shared" si="13"/>
        <v>9010800</v>
      </c>
      <c r="AD41" s="541"/>
    </row>
    <row r="42" spans="1:30" ht="34.5" customHeight="1" x14ac:dyDescent="0.25">
      <c r="A42" s="539">
        <v>56</v>
      </c>
      <c r="B42" s="539">
        <v>38</v>
      </c>
      <c r="C42" s="310" t="s">
        <v>1712</v>
      </c>
      <c r="D42" s="355" t="s">
        <v>35</v>
      </c>
      <c r="E42" s="311" t="s">
        <v>1692</v>
      </c>
      <c r="F42" s="571" t="s">
        <v>2030</v>
      </c>
      <c r="G42" s="356" t="s">
        <v>1713</v>
      </c>
      <c r="H42" s="539" t="s">
        <v>40</v>
      </c>
      <c r="I42" s="539" t="s">
        <v>1372</v>
      </c>
      <c r="J42" s="531">
        <v>231.2</v>
      </c>
      <c r="K42" s="540">
        <v>35.1</v>
      </c>
      <c r="L42" s="531">
        <f t="shared" si="14"/>
        <v>196.1</v>
      </c>
      <c r="M42" s="531" t="s">
        <v>28</v>
      </c>
      <c r="N42" s="539" t="s">
        <v>168</v>
      </c>
      <c r="O42" s="539" t="s">
        <v>1373</v>
      </c>
      <c r="P42" s="406">
        <v>231.2</v>
      </c>
      <c r="Q42" s="406">
        <v>1897.1999999999998</v>
      </c>
      <c r="R42" s="359">
        <f t="shared" si="1"/>
        <v>1.8500948766603419E-2</v>
      </c>
      <c r="S42" s="360">
        <v>1</v>
      </c>
      <c r="T42" s="438" t="s">
        <v>2021</v>
      </c>
      <c r="U42" s="283" t="s">
        <v>1917</v>
      </c>
      <c r="V42" s="285" t="s">
        <v>1715</v>
      </c>
      <c r="W42" s="286" t="s">
        <v>1716</v>
      </c>
      <c r="X42" s="507">
        <f t="shared" si="15"/>
        <v>5440500</v>
      </c>
      <c r="Y42" s="507">
        <f t="shared" si="6"/>
        <v>27202500</v>
      </c>
      <c r="Z42" s="507">
        <f t="shared" si="16"/>
        <v>480000</v>
      </c>
      <c r="AA42" s="507">
        <v>0</v>
      </c>
      <c r="AB42" s="507">
        <f t="shared" si="17"/>
        <v>105300</v>
      </c>
      <c r="AC42" s="507">
        <f t="shared" si="13"/>
        <v>33228300</v>
      </c>
      <c r="AD42" s="541"/>
    </row>
    <row r="43" spans="1:30" ht="34.5" customHeight="1" x14ac:dyDescent="0.25">
      <c r="A43" s="539">
        <v>57</v>
      </c>
      <c r="B43" s="539">
        <v>39</v>
      </c>
      <c r="C43" s="310" t="s">
        <v>1718</v>
      </c>
      <c r="D43" s="355" t="s">
        <v>35</v>
      </c>
      <c r="E43" s="311" t="s">
        <v>1691</v>
      </c>
      <c r="F43" s="571" t="s">
        <v>2030</v>
      </c>
      <c r="G43" s="356" t="s">
        <v>1719</v>
      </c>
      <c r="H43" s="539" t="s">
        <v>40</v>
      </c>
      <c r="I43" s="539" t="s">
        <v>1399</v>
      </c>
      <c r="J43" s="531">
        <v>355.3</v>
      </c>
      <c r="K43" s="540">
        <v>40.799999999999997</v>
      </c>
      <c r="L43" s="531">
        <f t="shared" si="14"/>
        <v>314.5</v>
      </c>
      <c r="M43" s="531" t="s">
        <v>28</v>
      </c>
      <c r="N43" s="539" t="s">
        <v>168</v>
      </c>
      <c r="O43" s="539" t="s">
        <v>1400</v>
      </c>
      <c r="P43" s="406">
        <v>355.3</v>
      </c>
      <c r="Q43" s="406">
        <v>3420</v>
      </c>
      <c r="R43" s="359">
        <f t="shared" si="1"/>
        <v>1.1929824561403507E-2</v>
      </c>
      <c r="S43" s="360">
        <v>4</v>
      </c>
      <c r="T43" s="438" t="s">
        <v>2021</v>
      </c>
      <c r="U43" s="283" t="s">
        <v>1917</v>
      </c>
      <c r="V43" s="285" t="s">
        <v>1953</v>
      </c>
      <c r="W43" s="285" t="s">
        <v>25</v>
      </c>
      <c r="X43" s="507">
        <f t="shared" si="15"/>
        <v>6324000</v>
      </c>
      <c r="Y43" s="507">
        <f t="shared" si="6"/>
        <v>31620000</v>
      </c>
      <c r="Z43" s="507">
        <f t="shared" si="16"/>
        <v>1920000</v>
      </c>
      <c r="AA43" s="507">
        <v>0</v>
      </c>
      <c r="AB43" s="507">
        <f t="shared" si="17"/>
        <v>122399.99999999999</v>
      </c>
      <c r="AC43" s="507">
        <f t="shared" si="13"/>
        <v>39986400</v>
      </c>
      <c r="AD43" s="541"/>
    </row>
    <row r="44" spans="1:30" ht="34.5" customHeight="1" x14ac:dyDescent="0.25">
      <c r="A44" s="539">
        <v>59</v>
      </c>
      <c r="B44" s="539">
        <v>40</v>
      </c>
      <c r="C44" s="310" t="s">
        <v>1721</v>
      </c>
      <c r="D44" s="355" t="s">
        <v>35</v>
      </c>
      <c r="E44" s="311" t="s">
        <v>1692</v>
      </c>
      <c r="F44" s="571" t="s">
        <v>2030</v>
      </c>
      <c r="G44" s="356" t="s">
        <v>1722</v>
      </c>
      <c r="H44" s="539" t="s">
        <v>40</v>
      </c>
      <c r="I44" s="539" t="s">
        <v>1424</v>
      </c>
      <c r="J44" s="531">
        <v>228.9</v>
      </c>
      <c r="K44" s="540">
        <v>31.8</v>
      </c>
      <c r="L44" s="531">
        <f t="shared" si="14"/>
        <v>197.1</v>
      </c>
      <c r="M44" s="531" t="s">
        <v>28</v>
      </c>
      <c r="N44" s="539" t="s">
        <v>168</v>
      </c>
      <c r="O44" s="539" t="s">
        <v>1425</v>
      </c>
      <c r="P44" s="406">
        <v>228.9</v>
      </c>
      <c r="Q44" s="406">
        <v>1835.9999999999998</v>
      </c>
      <c r="R44" s="359">
        <f t="shared" si="1"/>
        <v>1.7320261437908498E-2</v>
      </c>
      <c r="S44" s="360">
        <v>6</v>
      </c>
      <c r="T44" s="438" t="s">
        <v>2021</v>
      </c>
      <c r="U44" s="283" t="s">
        <v>1917</v>
      </c>
      <c r="V44" s="285" t="s">
        <v>1724</v>
      </c>
      <c r="W44" s="286" t="s">
        <v>25</v>
      </c>
      <c r="X44" s="507">
        <f t="shared" si="15"/>
        <v>4929000</v>
      </c>
      <c r="Y44" s="507">
        <f t="shared" si="6"/>
        <v>24645000</v>
      </c>
      <c r="Z44" s="507">
        <f t="shared" si="16"/>
        <v>2880000</v>
      </c>
      <c r="AA44" s="507">
        <v>0</v>
      </c>
      <c r="AB44" s="507">
        <f t="shared" si="17"/>
        <v>95400</v>
      </c>
      <c r="AC44" s="507">
        <f t="shared" si="13"/>
        <v>32549400</v>
      </c>
      <c r="AD44" s="541"/>
    </row>
    <row r="45" spans="1:30" ht="34.5" customHeight="1" x14ac:dyDescent="0.25">
      <c r="A45" s="539">
        <v>60</v>
      </c>
      <c r="B45" s="539">
        <v>41</v>
      </c>
      <c r="C45" s="311" t="s">
        <v>1729</v>
      </c>
      <c r="D45" s="355" t="s">
        <v>35</v>
      </c>
      <c r="E45" s="311" t="s">
        <v>1691</v>
      </c>
      <c r="F45" s="571" t="s">
        <v>2030</v>
      </c>
      <c r="G45" s="356" t="s">
        <v>1726</v>
      </c>
      <c r="H45" s="539" t="s">
        <v>40</v>
      </c>
      <c r="I45" s="539" t="s">
        <v>713</v>
      </c>
      <c r="J45" s="531">
        <v>213.3</v>
      </c>
      <c r="K45" s="540">
        <v>30.4</v>
      </c>
      <c r="L45" s="531">
        <f t="shared" si="14"/>
        <v>182.9</v>
      </c>
      <c r="M45" s="531" t="s">
        <v>28</v>
      </c>
      <c r="N45" s="539" t="s">
        <v>168</v>
      </c>
      <c r="O45" s="539" t="s">
        <v>1566</v>
      </c>
      <c r="P45" s="406">
        <v>213.3</v>
      </c>
      <c r="Q45" s="406">
        <v>1404</v>
      </c>
      <c r="R45" s="359">
        <f t="shared" si="1"/>
        <v>2.1652421652421653E-2</v>
      </c>
      <c r="S45" s="360">
        <v>4</v>
      </c>
      <c r="T45" s="438" t="s">
        <v>2021</v>
      </c>
      <c r="U45" s="283" t="s">
        <v>1917</v>
      </c>
      <c r="V45" s="285" t="s">
        <v>1727</v>
      </c>
      <c r="W45" s="286" t="s">
        <v>25</v>
      </c>
      <c r="X45" s="507">
        <f t="shared" si="15"/>
        <v>4712000</v>
      </c>
      <c r="Y45" s="507">
        <f t="shared" si="6"/>
        <v>23560000</v>
      </c>
      <c r="Z45" s="507">
        <f t="shared" si="16"/>
        <v>1920000</v>
      </c>
      <c r="AA45" s="507">
        <v>0</v>
      </c>
      <c r="AB45" s="507">
        <f t="shared" si="17"/>
        <v>91200</v>
      </c>
      <c r="AC45" s="507">
        <f t="shared" si="13"/>
        <v>30283200</v>
      </c>
      <c r="AD45" s="541"/>
    </row>
    <row r="46" spans="1:30" ht="34.5" customHeight="1" x14ac:dyDescent="0.25">
      <c r="A46" s="539">
        <v>61</v>
      </c>
      <c r="B46" s="539">
        <v>42</v>
      </c>
      <c r="C46" s="311" t="s">
        <v>1730</v>
      </c>
      <c r="D46" s="355" t="s">
        <v>35</v>
      </c>
      <c r="E46" s="311" t="s">
        <v>1691</v>
      </c>
      <c r="F46" s="571" t="s">
        <v>2030</v>
      </c>
      <c r="G46" s="356" t="s">
        <v>1731</v>
      </c>
      <c r="H46" s="539" t="s">
        <v>40</v>
      </c>
      <c r="I46" s="539" t="s">
        <v>1482</v>
      </c>
      <c r="J46" s="531">
        <v>492.7</v>
      </c>
      <c r="K46" s="540">
        <v>58.1</v>
      </c>
      <c r="L46" s="531">
        <f t="shared" si="14"/>
        <v>434.59999999999997</v>
      </c>
      <c r="M46" s="531" t="s">
        <v>28</v>
      </c>
      <c r="N46" s="539" t="s">
        <v>168</v>
      </c>
      <c r="O46" s="539" t="s">
        <v>1483</v>
      </c>
      <c r="P46" s="406">
        <v>492.7</v>
      </c>
      <c r="Q46" s="406">
        <v>3924</v>
      </c>
      <c r="R46" s="359">
        <f t="shared" si="1"/>
        <v>1.480632008154944E-2</v>
      </c>
      <c r="S46" s="360">
        <v>7</v>
      </c>
      <c r="T46" s="438" t="s">
        <v>2021</v>
      </c>
      <c r="U46" s="283" t="s">
        <v>1917</v>
      </c>
      <c r="V46" s="285" t="s">
        <v>1732</v>
      </c>
      <c r="W46" s="286" t="s">
        <v>25</v>
      </c>
      <c r="X46" s="507">
        <f t="shared" si="15"/>
        <v>9005500</v>
      </c>
      <c r="Y46" s="507">
        <f t="shared" si="6"/>
        <v>45027500</v>
      </c>
      <c r="Z46" s="507">
        <f t="shared" si="16"/>
        <v>3360000</v>
      </c>
      <c r="AA46" s="507">
        <v>0</v>
      </c>
      <c r="AB46" s="507">
        <f t="shared" si="17"/>
        <v>174300</v>
      </c>
      <c r="AC46" s="507">
        <f t="shared" si="13"/>
        <v>57567300</v>
      </c>
      <c r="AD46" s="541"/>
    </row>
    <row r="47" spans="1:30" ht="34.5" customHeight="1" x14ac:dyDescent="0.25">
      <c r="A47" s="539">
        <v>63</v>
      </c>
      <c r="B47" s="539">
        <v>43</v>
      </c>
      <c r="C47" s="310" t="s">
        <v>1740</v>
      </c>
      <c r="D47" s="355" t="s">
        <v>35</v>
      </c>
      <c r="E47" s="311" t="s">
        <v>1691</v>
      </c>
      <c r="F47" s="571" t="s">
        <v>2030</v>
      </c>
      <c r="G47" s="356" t="s">
        <v>1741</v>
      </c>
      <c r="H47" s="539" t="s">
        <v>40</v>
      </c>
      <c r="I47" s="539" t="s">
        <v>1497</v>
      </c>
      <c r="J47" s="531">
        <v>198.2</v>
      </c>
      <c r="K47" s="540">
        <v>29.5</v>
      </c>
      <c r="L47" s="531">
        <f t="shared" si="14"/>
        <v>168.7</v>
      </c>
      <c r="M47" s="531" t="s">
        <v>28</v>
      </c>
      <c r="N47" s="539" t="s">
        <v>168</v>
      </c>
      <c r="O47" s="539" t="s">
        <v>1498</v>
      </c>
      <c r="P47" s="406">
        <v>198.2</v>
      </c>
      <c r="Q47" s="406">
        <v>1620</v>
      </c>
      <c r="R47" s="359">
        <f t="shared" si="1"/>
        <v>1.8209876543209876E-2</v>
      </c>
      <c r="S47" s="360">
        <v>3</v>
      </c>
      <c r="T47" s="438" t="s">
        <v>2021</v>
      </c>
      <c r="U47" s="283" t="s">
        <v>1917</v>
      </c>
      <c r="V47" s="285" t="s">
        <v>1742</v>
      </c>
      <c r="W47" s="286" t="s">
        <v>25</v>
      </c>
      <c r="X47" s="507">
        <f t="shared" si="15"/>
        <v>4572500</v>
      </c>
      <c r="Y47" s="507">
        <f t="shared" si="6"/>
        <v>22862500</v>
      </c>
      <c r="Z47" s="507">
        <f t="shared" si="16"/>
        <v>1440000</v>
      </c>
      <c r="AA47" s="507">
        <v>0</v>
      </c>
      <c r="AB47" s="507">
        <f t="shared" si="17"/>
        <v>88500</v>
      </c>
      <c r="AC47" s="507">
        <f t="shared" si="13"/>
        <v>28963500</v>
      </c>
      <c r="AD47" s="541"/>
    </row>
    <row r="48" spans="1:30" ht="34.5" customHeight="1" x14ac:dyDescent="0.25">
      <c r="A48" s="539">
        <v>64</v>
      </c>
      <c r="B48" s="539">
        <v>44</v>
      </c>
      <c r="C48" s="310" t="s">
        <v>1506</v>
      </c>
      <c r="D48" s="355" t="s">
        <v>35</v>
      </c>
      <c r="E48" s="311" t="s">
        <v>1691</v>
      </c>
      <c r="F48" s="571" t="s">
        <v>2030</v>
      </c>
      <c r="G48" s="356" t="s">
        <v>1507</v>
      </c>
      <c r="H48" s="539" t="s">
        <v>40</v>
      </c>
      <c r="I48" s="539" t="s">
        <v>1511</v>
      </c>
      <c r="J48" s="531">
        <v>265.89999999999998</v>
      </c>
      <c r="K48" s="540">
        <v>52.6</v>
      </c>
      <c r="L48" s="531">
        <f t="shared" si="14"/>
        <v>213.29999999999998</v>
      </c>
      <c r="M48" s="531" t="s">
        <v>28</v>
      </c>
      <c r="N48" s="539" t="s">
        <v>168</v>
      </c>
      <c r="O48" s="539" t="s">
        <v>1512</v>
      </c>
      <c r="P48" s="406">
        <v>265.89999999999998</v>
      </c>
      <c r="Q48" s="406">
        <v>2304</v>
      </c>
      <c r="R48" s="359">
        <f t="shared" si="1"/>
        <v>2.2829861111111113E-2</v>
      </c>
      <c r="S48" s="360">
        <v>8</v>
      </c>
      <c r="T48" s="438" t="s">
        <v>2021</v>
      </c>
      <c r="U48" s="283" t="s">
        <v>1917</v>
      </c>
      <c r="V48" s="285" t="s">
        <v>1509</v>
      </c>
      <c r="W48" s="286" t="s">
        <v>25</v>
      </c>
      <c r="X48" s="507">
        <f t="shared" si="15"/>
        <v>8153000</v>
      </c>
      <c r="Y48" s="507">
        <f t="shared" si="6"/>
        <v>40765000</v>
      </c>
      <c r="Z48" s="507">
        <f t="shared" si="16"/>
        <v>3840000</v>
      </c>
      <c r="AA48" s="507">
        <v>0</v>
      </c>
      <c r="AB48" s="507">
        <f t="shared" si="17"/>
        <v>157800</v>
      </c>
      <c r="AC48" s="507">
        <f t="shared" si="13"/>
        <v>52915800</v>
      </c>
      <c r="AD48" s="541"/>
    </row>
    <row r="49" spans="1:30" ht="34.5" customHeight="1" x14ac:dyDescent="0.25">
      <c r="A49" s="539">
        <v>65</v>
      </c>
      <c r="B49" s="539">
        <v>45</v>
      </c>
      <c r="C49" s="311" t="s">
        <v>1747</v>
      </c>
      <c r="D49" s="355" t="s">
        <v>35</v>
      </c>
      <c r="E49" s="311" t="s">
        <v>1692</v>
      </c>
      <c r="F49" s="571" t="s">
        <v>2030</v>
      </c>
      <c r="G49" s="356" t="s">
        <v>1976</v>
      </c>
      <c r="H49" s="539" t="s">
        <v>48</v>
      </c>
      <c r="I49" s="539" t="s">
        <v>626</v>
      </c>
      <c r="J49" s="531">
        <v>356.9</v>
      </c>
      <c r="K49" s="540">
        <v>42.7</v>
      </c>
      <c r="L49" s="531">
        <f t="shared" si="14"/>
        <v>314.2</v>
      </c>
      <c r="M49" s="531" t="s">
        <v>28</v>
      </c>
      <c r="N49" s="539" t="s">
        <v>168</v>
      </c>
      <c r="O49" s="539" t="s">
        <v>1529</v>
      </c>
      <c r="P49" s="406">
        <v>356.9</v>
      </c>
      <c r="Q49" s="406">
        <v>2988.0000000000005</v>
      </c>
      <c r="R49" s="359">
        <f t="shared" si="1"/>
        <v>1.4290495314591698E-2</v>
      </c>
      <c r="S49" s="363">
        <v>4</v>
      </c>
      <c r="T49" s="438" t="s">
        <v>2021</v>
      </c>
      <c r="U49" s="283" t="s">
        <v>1917</v>
      </c>
      <c r="V49" s="285" t="s">
        <v>1527</v>
      </c>
      <c r="W49" s="286" t="s">
        <v>25</v>
      </c>
      <c r="X49" s="507">
        <f t="shared" si="15"/>
        <v>6618500</v>
      </c>
      <c r="Y49" s="507">
        <f t="shared" si="6"/>
        <v>33092500</v>
      </c>
      <c r="Z49" s="507">
        <f t="shared" si="16"/>
        <v>1920000</v>
      </c>
      <c r="AA49" s="507">
        <v>0</v>
      </c>
      <c r="AB49" s="507">
        <f t="shared" si="17"/>
        <v>128100.00000000001</v>
      </c>
      <c r="AC49" s="507">
        <f t="shared" si="13"/>
        <v>41759100</v>
      </c>
      <c r="AD49" s="541"/>
    </row>
    <row r="50" spans="1:30" ht="34.5" customHeight="1" x14ac:dyDescent="0.25">
      <c r="A50" s="539">
        <v>66</v>
      </c>
      <c r="B50" s="539">
        <v>46</v>
      </c>
      <c r="C50" s="276" t="s">
        <v>1797</v>
      </c>
      <c r="D50" s="365" t="s">
        <v>1897</v>
      </c>
      <c r="E50" s="366" t="s">
        <v>1621</v>
      </c>
      <c r="F50" s="571" t="s">
        <v>2030</v>
      </c>
      <c r="G50" s="367" t="s">
        <v>1831</v>
      </c>
      <c r="H50" s="280" t="s">
        <v>425</v>
      </c>
      <c r="I50" s="280" t="s">
        <v>425</v>
      </c>
      <c r="J50" s="281">
        <v>150.4</v>
      </c>
      <c r="K50" s="368">
        <v>30.4</v>
      </c>
      <c r="L50" s="281">
        <v>120</v>
      </c>
      <c r="M50" s="281" t="s">
        <v>28</v>
      </c>
      <c r="N50" s="280">
        <v>3</v>
      </c>
      <c r="O50" s="280">
        <v>1</v>
      </c>
      <c r="P50" s="531">
        <v>150.4</v>
      </c>
      <c r="Q50" s="406">
        <v>3924</v>
      </c>
      <c r="R50" s="359">
        <f t="shared" si="1"/>
        <v>7.7471967380224258E-3</v>
      </c>
      <c r="S50" s="360">
        <v>3</v>
      </c>
      <c r="T50" s="438" t="s">
        <v>2022</v>
      </c>
      <c r="U50" s="369">
        <v>45813</v>
      </c>
      <c r="V50" s="285" t="s">
        <v>1920</v>
      </c>
      <c r="W50" s="286" t="s">
        <v>1588</v>
      </c>
      <c r="X50" s="507">
        <f t="shared" si="15"/>
        <v>4712000</v>
      </c>
      <c r="Y50" s="507">
        <f t="shared" si="6"/>
        <v>23560000</v>
      </c>
      <c r="Z50" s="507">
        <f t="shared" si="16"/>
        <v>1440000</v>
      </c>
      <c r="AA50" s="507">
        <v>0</v>
      </c>
      <c r="AB50" s="507">
        <f t="shared" si="17"/>
        <v>91200</v>
      </c>
      <c r="AC50" s="507">
        <f t="shared" si="13"/>
        <v>29803200</v>
      </c>
      <c r="AD50" s="541"/>
    </row>
    <row r="51" spans="1:30" ht="34.5" customHeight="1" x14ac:dyDescent="0.25">
      <c r="A51" s="539">
        <v>67</v>
      </c>
      <c r="B51" s="539">
        <v>47</v>
      </c>
      <c r="C51" s="276" t="s">
        <v>1798</v>
      </c>
      <c r="D51" s="365" t="s">
        <v>1897</v>
      </c>
      <c r="E51" s="366" t="s">
        <v>1621</v>
      </c>
      <c r="F51" s="571" t="s">
        <v>2030</v>
      </c>
      <c r="G51" s="367" t="s">
        <v>1832</v>
      </c>
      <c r="H51" s="280" t="s">
        <v>425</v>
      </c>
      <c r="I51" s="280" t="s">
        <v>431</v>
      </c>
      <c r="J51" s="281">
        <v>108.1</v>
      </c>
      <c r="K51" s="368">
        <v>26.1</v>
      </c>
      <c r="L51" s="281">
        <v>82</v>
      </c>
      <c r="M51" s="281" t="s">
        <v>28</v>
      </c>
      <c r="N51" s="280">
        <v>3</v>
      </c>
      <c r="O51" s="280" t="s">
        <v>1956</v>
      </c>
      <c r="P51" s="573">
        <v>108.1</v>
      </c>
      <c r="Q51" s="406">
        <v>2015.9999999999998</v>
      </c>
      <c r="R51" s="359">
        <f t="shared" si="1"/>
        <v>1.2946428571428574E-2</v>
      </c>
      <c r="S51" s="360">
        <v>2</v>
      </c>
      <c r="T51" s="438" t="s">
        <v>2022</v>
      </c>
      <c r="U51" s="369">
        <v>45813</v>
      </c>
      <c r="V51" s="285" t="s">
        <v>1922</v>
      </c>
      <c r="W51" s="286" t="s">
        <v>25</v>
      </c>
      <c r="X51" s="507">
        <f t="shared" si="15"/>
        <v>4045500</v>
      </c>
      <c r="Y51" s="507">
        <f t="shared" si="6"/>
        <v>20227500</v>
      </c>
      <c r="Z51" s="507">
        <f t="shared" si="16"/>
        <v>960000</v>
      </c>
      <c r="AA51" s="507">
        <v>0</v>
      </c>
      <c r="AB51" s="507">
        <f t="shared" si="17"/>
        <v>78300</v>
      </c>
      <c r="AC51" s="507">
        <f t="shared" si="13"/>
        <v>25311300</v>
      </c>
      <c r="AD51" s="541"/>
    </row>
    <row r="52" spans="1:30" ht="34.5" customHeight="1" x14ac:dyDescent="0.25">
      <c r="A52" s="539">
        <v>68</v>
      </c>
      <c r="B52" s="539">
        <v>48</v>
      </c>
      <c r="C52" s="276" t="s">
        <v>1583</v>
      </c>
      <c r="D52" s="365" t="s">
        <v>1897</v>
      </c>
      <c r="E52" s="366" t="s">
        <v>1621</v>
      </c>
      <c r="F52" s="571" t="s">
        <v>2030</v>
      </c>
      <c r="G52" s="367" t="s">
        <v>1585</v>
      </c>
      <c r="H52" s="280" t="s">
        <v>425</v>
      </c>
      <c r="I52" s="280" t="s">
        <v>626</v>
      </c>
      <c r="J52" s="281">
        <v>252</v>
      </c>
      <c r="K52" s="368">
        <v>64.599999999999994</v>
      </c>
      <c r="L52" s="281">
        <v>187.4</v>
      </c>
      <c r="M52" s="281" t="s">
        <v>28</v>
      </c>
      <c r="N52" s="280">
        <v>3</v>
      </c>
      <c r="O52" s="280" t="s">
        <v>424</v>
      </c>
      <c r="P52" s="573">
        <v>252</v>
      </c>
      <c r="Q52" s="406">
        <v>5932.8</v>
      </c>
      <c r="R52" s="359">
        <f t="shared" si="1"/>
        <v>1.0888619201725996E-2</v>
      </c>
      <c r="S52" s="360">
        <v>2</v>
      </c>
      <c r="T52" s="438" t="s">
        <v>2022</v>
      </c>
      <c r="U52" s="369">
        <v>45813</v>
      </c>
      <c r="V52" s="285" t="s">
        <v>1587</v>
      </c>
      <c r="W52" s="286" t="s">
        <v>1588</v>
      </c>
      <c r="X52" s="507">
        <f t="shared" si="15"/>
        <v>10013000</v>
      </c>
      <c r="Y52" s="507">
        <f t="shared" si="6"/>
        <v>50065000</v>
      </c>
      <c r="Z52" s="507">
        <f t="shared" si="16"/>
        <v>960000</v>
      </c>
      <c r="AA52" s="507">
        <v>0</v>
      </c>
      <c r="AB52" s="507">
        <f t="shared" si="17"/>
        <v>193799.99999999997</v>
      </c>
      <c r="AC52" s="507">
        <f t="shared" si="13"/>
        <v>61231800</v>
      </c>
      <c r="AD52" s="541"/>
    </row>
    <row r="53" spans="1:30" ht="34.5" customHeight="1" x14ac:dyDescent="0.25">
      <c r="A53" s="539">
        <v>69</v>
      </c>
      <c r="B53" s="539">
        <v>49</v>
      </c>
      <c r="C53" s="276" t="s">
        <v>1799</v>
      </c>
      <c r="D53" s="365" t="s">
        <v>1897</v>
      </c>
      <c r="E53" s="366" t="s">
        <v>1621</v>
      </c>
      <c r="F53" s="571" t="s">
        <v>2030</v>
      </c>
      <c r="G53" s="367" t="s">
        <v>1833</v>
      </c>
      <c r="H53" s="280" t="s">
        <v>425</v>
      </c>
      <c r="I53" s="280" t="s">
        <v>27</v>
      </c>
      <c r="J53" s="281">
        <v>144</v>
      </c>
      <c r="K53" s="368">
        <v>39.799999999999997</v>
      </c>
      <c r="L53" s="281">
        <v>104.2</v>
      </c>
      <c r="M53" s="281" t="s">
        <v>28</v>
      </c>
      <c r="N53" s="280">
        <v>3</v>
      </c>
      <c r="O53" s="280" t="s">
        <v>48</v>
      </c>
      <c r="P53" s="573">
        <v>144</v>
      </c>
      <c r="Q53" s="406">
        <v>3157.2</v>
      </c>
      <c r="R53" s="359">
        <f t="shared" si="1"/>
        <v>1.2606106676802229E-2</v>
      </c>
      <c r="S53" s="360">
        <v>5</v>
      </c>
      <c r="T53" s="438" t="s">
        <v>2022</v>
      </c>
      <c r="U53" s="369">
        <v>45813</v>
      </c>
      <c r="V53" s="285" t="s">
        <v>1923</v>
      </c>
      <c r="W53" s="286" t="s">
        <v>1588</v>
      </c>
      <c r="X53" s="507">
        <f t="shared" si="15"/>
        <v>6169000</v>
      </c>
      <c r="Y53" s="507">
        <f t="shared" si="6"/>
        <v>30845000</v>
      </c>
      <c r="Z53" s="507">
        <f t="shared" si="16"/>
        <v>2400000</v>
      </c>
      <c r="AA53" s="507">
        <v>0</v>
      </c>
      <c r="AB53" s="507">
        <f t="shared" si="17"/>
        <v>119399.99999999999</v>
      </c>
      <c r="AC53" s="507">
        <f t="shared" si="13"/>
        <v>39533400</v>
      </c>
      <c r="AD53" s="541"/>
    </row>
    <row r="54" spans="1:30" ht="34.5" customHeight="1" x14ac:dyDescent="0.25">
      <c r="A54" s="539">
        <v>70</v>
      </c>
      <c r="B54" s="539">
        <v>50</v>
      </c>
      <c r="C54" s="276" t="s">
        <v>1800</v>
      </c>
      <c r="D54" s="365" t="s">
        <v>1897</v>
      </c>
      <c r="E54" s="366" t="s">
        <v>1621</v>
      </c>
      <c r="F54" s="571" t="s">
        <v>2030</v>
      </c>
      <c r="G54" s="367" t="s">
        <v>1834</v>
      </c>
      <c r="H54" s="280" t="s">
        <v>425</v>
      </c>
      <c r="I54" s="280" t="s">
        <v>424</v>
      </c>
      <c r="J54" s="281">
        <v>186.9</v>
      </c>
      <c r="K54" s="368">
        <v>52.4</v>
      </c>
      <c r="L54" s="281">
        <v>134.5</v>
      </c>
      <c r="M54" s="281" t="s">
        <v>28</v>
      </c>
      <c r="N54" s="280">
        <v>3</v>
      </c>
      <c r="O54" s="280" t="s">
        <v>27</v>
      </c>
      <c r="P54" s="573">
        <v>186.9</v>
      </c>
      <c r="Q54" s="406">
        <v>3099.6</v>
      </c>
      <c r="R54" s="359">
        <f t="shared" si="1"/>
        <v>1.690540714930959E-2</v>
      </c>
      <c r="S54" s="360">
        <v>4</v>
      </c>
      <c r="T54" s="438" t="s">
        <v>2022</v>
      </c>
      <c r="U54" s="369">
        <v>45813</v>
      </c>
      <c r="V54" s="285" t="s">
        <v>2000</v>
      </c>
      <c r="W54" s="286" t="s">
        <v>1588</v>
      </c>
      <c r="X54" s="507">
        <f t="shared" si="15"/>
        <v>8122000</v>
      </c>
      <c r="Y54" s="507">
        <f t="shared" si="6"/>
        <v>40610000</v>
      </c>
      <c r="Z54" s="507">
        <f t="shared" si="16"/>
        <v>1920000</v>
      </c>
      <c r="AA54" s="507">
        <v>0</v>
      </c>
      <c r="AB54" s="507">
        <f t="shared" si="17"/>
        <v>157200</v>
      </c>
      <c r="AC54" s="507">
        <f t="shared" si="13"/>
        <v>50809200</v>
      </c>
      <c r="AD54" s="541"/>
    </row>
    <row r="55" spans="1:30" ht="34.5" customHeight="1" x14ac:dyDescent="0.25">
      <c r="A55" s="525">
        <v>71</v>
      </c>
      <c r="B55" s="742">
        <v>51</v>
      </c>
      <c r="C55" s="761" t="s">
        <v>1801</v>
      </c>
      <c r="D55" s="727" t="s">
        <v>1897</v>
      </c>
      <c r="E55" s="366" t="s">
        <v>1621</v>
      </c>
      <c r="F55" s="571" t="s">
        <v>2030</v>
      </c>
      <c r="G55" s="763" t="s">
        <v>1835</v>
      </c>
      <c r="H55" s="280" t="s">
        <v>425</v>
      </c>
      <c r="I55" s="280" t="s">
        <v>40</v>
      </c>
      <c r="J55" s="281">
        <v>352.8</v>
      </c>
      <c r="K55" s="368">
        <v>118.1</v>
      </c>
      <c r="L55" s="281">
        <v>234.7</v>
      </c>
      <c r="M55" s="281" t="s">
        <v>28</v>
      </c>
      <c r="N55" s="280">
        <v>3</v>
      </c>
      <c r="O55" s="280" t="s">
        <v>118</v>
      </c>
      <c r="P55" s="573">
        <v>352.8</v>
      </c>
      <c r="Q55" s="729">
        <v>8506.7999999999993</v>
      </c>
      <c r="R55" s="713">
        <f>(K55+K56)/Q55</f>
        <v>4.9325245685804306E-2</v>
      </c>
      <c r="S55" s="715">
        <v>7</v>
      </c>
      <c r="T55" s="438" t="s">
        <v>2022</v>
      </c>
      <c r="U55" s="369">
        <v>45813</v>
      </c>
      <c r="V55" s="439" t="s">
        <v>1924</v>
      </c>
      <c r="W55" s="286" t="s">
        <v>25</v>
      </c>
      <c r="X55" s="704">
        <f>(K55+K56)*155000</f>
        <v>65038000</v>
      </c>
      <c r="Y55" s="704">
        <f t="shared" ref="Y55" si="18">X55*5</f>
        <v>325190000</v>
      </c>
      <c r="Z55" s="704">
        <f t="shared" ref="Z55" si="19">S55*16000*30</f>
        <v>3360000</v>
      </c>
      <c r="AA55" s="765">
        <v>0</v>
      </c>
      <c r="AB55" s="704">
        <f>(K55+K56)*3000</f>
        <v>1258800</v>
      </c>
      <c r="AC55" s="704">
        <f t="shared" si="13"/>
        <v>394846800</v>
      </c>
      <c r="AD55" s="759"/>
    </row>
    <row r="56" spans="1:30" ht="34.5" customHeight="1" x14ac:dyDescent="0.25">
      <c r="A56" s="525">
        <v>71</v>
      </c>
      <c r="B56" s="743"/>
      <c r="C56" s="762"/>
      <c r="D56" s="728"/>
      <c r="E56" s="366" t="s">
        <v>1622</v>
      </c>
      <c r="F56" s="571" t="s">
        <v>2030</v>
      </c>
      <c r="G56" s="764"/>
      <c r="H56" s="280" t="s">
        <v>425</v>
      </c>
      <c r="I56" s="280" t="s">
        <v>242</v>
      </c>
      <c r="J56" s="281">
        <v>380.1</v>
      </c>
      <c r="K56" s="368">
        <v>301.5</v>
      </c>
      <c r="L56" s="281">
        <v>78.599999999999994</v>
      </c>
      <c r="M56" s="281" t="s">
        <v>28</v>
      </c>
      <c r="N56" s="280">
        <v>3</v>
      </c>
      <c r="O56" s="280" t="s">
        <v>1957</v>
      </c>
      <c r="P56" s="573">
        <v>380.1</v>
      </c>
      <c r="Q56" s="730"/>
      <c r="R56" s="714"/>
      <c r="S56" s="716"/>
      <c r="T56" s="438" t="s">
        <v>2022</v>
      </c>
      <c r="U56" s="369">
        <v>45813</v>
      </c>
      <c r="V56" s="439" t="s">
        <v>1943</v>
      </c>
      <c r="W56" s="286" t="s">
        <v>25</v>
      </c>
      <c r="X56" s="705"/>
      <c r="Y56" s="705"/>
      <c r="Z56" s="705"/>
      <c r="AA56" s="766"/>
      <c r="AB56" s="705"/>
      <c r="AC56" s="705"/>
      <c r="AD56" s="760"/>
    </row>
    <row r="57" spans="1:30" ht="34.5" customHeight="1" x14ac:dyDescent="0.25">
      <c r="A57" s="370">
        <v>72</v>
      </c>
      <c r="B57" s="539">
        <v>52</v>
      </c>
      <c r="C57" s="276" t="s">
        <v>1802</v>
      </c>
      <c r="D57" s="365" t="s">
        <v>1897</v>
      </c>
      <c r="E57" s="366" t="s">
        <v>1621</v>
      </c>
      <c r="F57" s="571" t="s">
        <v>2030</v>
      </c>
      <c r="G57" s="367" t="s">
        <v>1836</v>
      </c>
      <c r="H57" s="280" t="s">
        <v>425</v>
      </c>
      <c r="I57" s="280" t="s">
        <v>48</v>
      </c>
      <c r="J57" s="281">
        <v>72</v>
      </c>
      <c r="K57" s="368">
        <v>23</v>
      </c>
      <c r="L57" s="281">
        <v>49</v>
      </c>
      <c r="M57" s="281" t="s">
        <v>28</v>
      </c>
      <c r="N57" s="280">
        <v>3</v>
      </c>
      <c r="O57" s="280" t="s">
        <v>1958</v>
      </c>
      <c r="P57" s="573">
        <v>72</v>
      </c>
      <c r="Q57" s="406">
        <v>3916.8</v>
      </c>
      <c r="R57" s="359">
        <f>K57/Q57</f>
        <v>5.8721405228758169E-3</v>
      </c>
      <c r="S57" s="360">
        <v>3</v>
      </c>
      <c r="T57" s="438" t="s">
        <v>2022</v>
      </c>
      <c r="U57" s="369">
        <v>45813</v>
      </c>
      <c r="V57" s="285" t="s">
        <v>1925</v>
      </c>
      <c r="W57" s="286" t="s">
        <v>1588</v>
      </c>
      <c r="X57" s="507">
        <f t="shared" si="15"/>
        <v>3565000</v>
      </c>
      <c r="Y57" s="507">
        <f t="shared" si="6"/>
        <v>17825000</v>
      </c>
      <c r="Z57" s="507">
        <f t="shared" si="16"/>
        <v>1440000</v>
      </c>
      <c r="AA57" s="507">
        <v>0</v>
      </c>
      <c r="AB57" s="507">
        <f t="shared" si="17"/>
        <v>69000</v>
      </c>
      <c r="AC57" s="507">
        <f>X57+Y57+Z57+AA57+AB57</f>
        <v>22899000</v>
      </c>
      <c r="AD57" s="541"/>
    </row>
    <row r="58" spans="1:30" ht="34.5" customHeight="1" x14ac:dyDescent="0.25">
      <c r="A58" s="539">
        <v>73</v>
      </c>
      <c r="B58" s="539">
        <v>53</v>
      </c>
      <c r="C58" s="276" t="s">
        <v>707</v>
      </c>
      <c r="D58" s="365" t="s">
        <v>1897</v>
      </c>
      <c r="E58" s="366" t="s">
        <v>1621</v>
      </c>
      <c r="F58" s="571" t="s">
        <v>2030</v>
      </c>
      <c r="G58" s="367" t="s">
        <v>1837</v>
      </c>
      <c r="H58" s="280" t="s">
        <v>425</v>
      </c>
      <c r="I58" s="280" t="s">
        <v>457</v>
      </c>
      <c r="J58" s="281">
        <v>223</v>
      </c>
      <c r="K58" s="368">
        <v>68.599999999999994</v>
      </c>
      <c r="L58" s="281">
        <v>154.4</v>
      </c>
      <c r="M58" s="281" t="s">
        <v>28</v>
      </c>
      <c r="N58" s="280">
        <v>3</v>
      </c>
      <c r="O58" s="280" t="s">
        <v>125</v>
      </c>
      <c r="P58" s="573">
        <v>223</v>
      </c>
      <c r="Q58" s="406">
        <v>5245.2</v>
      </c>
      <c r="R58" s="359">
        <f>K58/Q58</f>
        <v>1.3078624265995577E-2</v>
      </c>
      <c r="S58" s="360">
        <v>3</v>
      </c>
      <c r="T58" s="438" t="s">
        <v>2022</v>
      </c>
      <c r="U58" s="369">
        <v>45813</v>
      </c>
      <c r="V58" s="285" t="s">
        <v>1926</v>
      </c>
      <c r="W58" s="286" t="s">
        <v>1588</v>
      </c>
      <c r="X58" s="507">
        <f t="shared" si="15"/>
        <v>10633000</v>
      </c>
      <c r="Y58" s="507">
        <f t="shared" si="6"/>
        <v>53165000</v>
      </c>
      <c r="Z58" s="507">
        <f t="shared" si="16"/>
        <v>1440000</v>
      </c>
      <c r="AA58" s="507">
        <v>0</v>
      </c>
      <c r="AB58" s="507">
        <f t="shared" si="17"/>
        <v>205799.99999999997</v>
      </c>
      <c r="AC58" s="507">
        <f>X58+Y58+Z58+AA58+AB58</f>
        <v>65443800</v>
      </c>
      <c r="AD58" s="541"/>
    </row>
    <row r="59" spans="1:30" ht="34.5" customHeight="1" x14ac:dyDescent="0.25">
      <c r="A59" s="525">
        <v>74</v>
      </c>
      <c r="B59" s="742">
        <v>54</v>
      </c>
      <c r="C59" s="761" t="s">
        <v>1803</v>
      </c>
      <c r="D59" s="727" t="s">
        <v>1897</v>
      </c>
      <c r="E59" s="366" t="s">
        <v>1621</v>
      </c>
      <c r="F59" s="571" t="s">
        <v>1990</v>
      </c>
      <c r="G59" s="763" t="s">
        <v>1589</v>
      </c>
      <c r="H59" s="280" t="s">
        <v>425</v>
      </c>
      <c r="I59" s="280" t="s">
        <v>56</v>
      </c>
      <c r="J59" s="281">
        <v>108.1</v>
      </c>
      <c r="K59" s="368">
        <v>31.8</v>
      </c>
      <c r="L59" s="281">
        <v>76.3</v>
      </c>
      <c r="M59" s="281" t="s">
        <v>28</v>
      </c>
      <c r="N59" s="280">
        <v>3</v>
      </c>
      <c r="O59" s="280" t="s">
        <v>74</v>
      </c>
      <c r="P59" s="573">
        <v>108.1</v>
      </c>
      <c r="Q59" s="729">
        <v>2509.1999999999998</v>
      </c>
      <c r="R59" s="713">
        <f>(K59+K60)/Q59</f>
        <v>5.2088315000797081E-2</v>
      </c>
      <c r="S59" s="715">
        <v>2</v>
      </c>
      <c r="T59" s="438" t="s">
        <v>2022</v>
      </c>
      <c r="U59" s="369">
        <v>45813</v>
      </c>
      <c r="V59" s="285" t="s">
        <v>1590</v>
      </c>
      <c r="W59" s="286" t="s">
        <v>1588</v>
      </c>
      <c r="X59" s="704">
        <f>(K59+K60)*155000</f>
        <v>20258500.000000004</v>
      </c>
      <c r="Y59" s="704">
        <f t="shared" ref="Y59" si="20">X59*5</f>
        <v>101292500.00000001</v>
      </c>
      <c r="Z59" s="704">
        <f t="shared" ref="Z59" si="21">S59*16000*30</f>
        <v>960000</v>
      </c>
      <c r="AA59" s="704">
        <f>31.8*7400</f>
        <v>235320</v>
      </c>
      <c r="AB59" s="704">
        <f t="shared" ref="AB59" si="22">K59*3000</f>
        <v>95400</v>
      </c>
      <c r="AC59" s="704">
        <f>X59+Y59+Z59+AA59+AB59</f>
        <v>122841720.00000001</v>
      </c>
      <c r="AD59" s="759"/>
    </row>
    <row r="60" spans="1:30" ht="34.5" customHeight="1" x14ac:dyDescent="0.25">
      <c r="A60" s="525">
        <v>74</v>
      </c>
      <c r="B60" s="743"/>
      <c r="C60" s="762"/>
      <c r="D60" s="728"/>
      <c r="E60" s="366" t="s">
        <v>1622</v>
      </c>
      <c r="F60" s="571" t="s">
        <v>2030</v>
      </c>
      <c r="G60" s="764"/>
      <c r="H60" s="280" t="s">
        <v>425</v>
      </c>
      <c r="I60" s="280" t="s">
        <v>161</v>
      </c>
      <c r="J60" s="281">
        <v>108</v>
      </c>
      <c r="K60" s="368">
        <v>98.9</v>
      </c>
      <c r="L60" s="281">
        <v>9.1</v>
      </c>
      <c r="M60" s="281" t="s">
        <v>28</v>
      </c>
      <c r="N60" s="280">
        <v>3</v>
      </c>
      <c r="O60" s="280" t="s">
        <v>1959</v>
      </c>
      <c r="P60" s="573">
        <v>108</v>
      </c>
      <c r="Q60" s="730"/>
      <c r="R60" s="714"/>
      <c r="S60" s="716"/>
      <c r="T60" s="438" t="s">
        <v>2022</v>
      </c>
      <c r="U60" s="369">
        <v>45813</v>
      </c>
      <c r="V60" s="285" t="s">
        <v>1938</v>
      </c>
      <c r="W60" s="286" t="s">
        <v>1588</v>
      </c>
      <c r="X60" s="705"/>
      <c r="Y60" s="705"/>
      <c r="Z60" s="705"/>
      <c r="AA60" s="705"/>
      <c r="AB60" s="705"/>
      <c r="AC60" s="705"/>
      <c r="AD60" s="760"/>
    </row>
    <row r="61" spans="1:30" ht="34.5" customHeight="1" x14ac:dyDescent="0.25">
      <c r="A61" s="283">
        <v>75</v>
      </c>
      <c r="B61" s="539">
        <v>55</v>
      </c>
      <c r="C61" s="276" t="s">
        <v>1804</v>
      </c>
      <c r="D61" s="365" t="s">
        <v>1897</v>
      </c>
      <c r="E61" s="366" t="s">
        <v>1621</v>
      </c>
      <c r="F61" s="571" t="s">
        <v>2030</v>
      </c>
      <c r="G61" s="367" t="s">
        <v>1838</v>
      </c>
      <c r="H61" s="280" t="s">
        <v>425</v>
      </c>
      <c r="I61" s="280" t="s">
        <v>66</v>
      </c>
      <c r="J61" s="281">
        <v>112.1</v>
      </c>
      <c r="K61" s="368">
        <v>44.3</v>
      </c>
      <c r="L61" s="281">
        <v>67.8</v>
      </c>
      <c r="M61" s="281" t="s">
        <v>28</v>
      </c>
      <c r="N61" s="280">
        <v>3</v>
      </c>
      <c r="O61" s="280" t="s">
        <v>182</v>
      </c>
      <c r="P61" s="573">
        <v>112.1</v>
      </c>
      <c r="Q61" s="406">
        <v>2703.6</v>
      </c>
      <c r="R61" s="359">
        <f t="shared" ref="R61:R80" si="23">K61/Q61</f>
        <v>1.6385559994081964E-2</v>
      </c>
      <c r="S61" s="360">
        <v>5</v>
      </c>
      <c r="T61" s="438" t="s">
        <v>2022</v>
      </c>
      <c r="U61" s="369">
        <v>45813</v>
      </c>
      <c r="V61" s="285" t="s">
        <v>1927</v>
      </c>
      <c r="W61" s="286" t="s">
        <v>1588</v>
      </c>
      <c r="X61" s="507">
        <f t="shared" si="15"/>
        <v>6866500</v>
      </c>
      <c r="Y61" s="507">
        <f t="shared" si="6"/>
        <v>34332500</v>
      </c>
      <c r="Z61" s="507">
        <f t="shared" si="16"/>
        <v>2400000</v>
      </c>
      <c r="AA61" s="507">
        <v>0</v>
      </c>
      <c r="AB61" s="507">
        <f t="shared" si="17"/>
        <v>132900</v>
      </c>
      <c r="AC61" s="507">
        <f t="shared" ref="AC61:AC80" si="24">X61+Y61+Z61+AA61+AB61</f>
        <v>43731900</v>
      </c>
      <c r="AD61" s="541"/>
    </row>
    <row r="62" spans="1:30" ht="34.5" customHeight="1" x14ac:dyDescent="0.25">
      <c r="A62" s="539">
        <v>76</v>
      </c>
      <c r="B62" s="539">
        <v>56</v>
      </c>
      <c r="C62" s="371" t="s">
        <v>1805</v>
      </c>
      <c r="D62" s="365" t="s">
        <v>1897</v>
      </c>
      <c r="E62" s="366" t="s">
        <v>1621</v>
      </c>
      <c r="F62" s="571" t="s">
        <v>2030</v>
      </c>
      <c r="G62" s="367" t="s">
        <v>1838</v>
      </c>
      <c r="H62" s="280" t="s">
        <v>425</v>
      </c>
      <c r="I62" s="280" t="s">
        <v>125</v>
      </c>
      <c r="J62" s="281">
        <v>176.7</v>
      </c>
      <c r="K62" s="368">
        <v>118.3</v>
      </c>
      <c r="L62" s="281">
        <v>58.4</v>
      </c>
      <c r="M62" s="281" t="s">
        <v>28</v>
      </c>
      <c r="N62" s="280">
        <v>3</v>
      </c>
      <c r="O62" s="280" t="s">
        <v>237</v>
      </c>
      <c r="P62" s="573">
        <v>176.7</v>
      </c>
      <c r="Q62" s="406">
        <v>4860</v>
      </c>
      <c r="R62" s="359">
        <f t="shared" si="23"/>
        <v>2.4341563786008231E-2</v>
      </c>
      <c r="S62" s="360">
        <v>5</v>
      </c>
      <c r="T62" s="438" t="s">
        <v>2022</v>
      </c>
      <c r="U62" s="369">
        <v>45813</v>
      </c>
      <c r="V62" s="285" t="s">
        <v>1928</v>
      </c>
      <c r="W62" s="286" t="s">
        <v>1588</v>
      </c>
      <c r="X62" s="507">
        <f t="shared" si="15"/>
        <v>18336500</v>
      </c>
      <c r="Y62" s="507">
        <f t="shared" si="6"/>
        <v>91682500</v>
      </c>
      <c r="Z62" s="507">
        <f t="shared" si="16"/>
        <v>2400000</v>
      </c>
      <c r="AA62" s="507">
        <v>0</v>
      </c>
      <c r="AB62" s="507">
        <f t="shared" si="17"/>
        <v>354900</v>
      </c>
      <c r="AC62" s="507">
        <f t="shared" si="24"/>
        <v>112773900</v>
      </c>
      <c r="AD62" s="541"/>
    </row>
    <row r="63" spans="1:30" ht="34.5" customHeight="1" x14ac:dyDescent="0.25">
      <c r="A63" s="283">
        <v>77</v>
      </c>
      <c r="B63" s="539">
        <v>57</v>
      </c>
      <c r="C63" s="276" t="s">
        <v>1806</v>
      </c>
      <c r="D63" s="365" t="s">
        <v>1897</v>
      </c>
      <c r="E63" s="366" t="s">
        <v>1621</v>
      </c>
      <c r="F63" s="571" t="s">
        <v>2030</v>
      </c>
      <c r="G63" s="367" t="s">
        <v>1839</v>
      </c>
      <c r="H63" s="280" t="s">
        <v>425</v>
      </c>
      <c r="I63" s="280" t="s">
        <v>74</v>
      </c>
      <c r="J63" s="281">
        <v>321.8</v>
      </c>
      <c r="K63" s="368">
        <v>132.9</v>
      </c>
      <c r="L63" s="281">
        <v>188.9</v>
      </c>
      <c r="M63" s="281" t="s">
        <v>28</v>
      </c>
      <c r="N63" s="280">
        <v>3</v>
      </c>
      <c r="O63" s="280" t="s">
        <v>402</v>
      </c>
      <c r="P63" s="573">
        <v>321.8</v>
      </c>
      <c r="Q63" s="406">
        <v>3992.4</v>
      </c>
      <c r="R63" s="359">
        <f t="shared" si="23"/>
        <v>3.3288247670574089E-2</v>
      </c>
      <c r="S63" s="363">
        <v>5</v>
      </c>
      <c r="T63" s="438" t="s">
        <v>2022</v>
      </c>
      <c r="U63" s="369">
        <v>45813</v>
      </c>
      <c r="V63" s="285" t="s">
        <v>1929</v>
      </c>
      <c r="W63" s="286" t="s">
        <v>1588</v>
      </c>
      <c r="X63" s="507">
        <f t="shared" si="15"/>
        <v>20599500</v>
      </c>
      <c r="Y63" s="507">
        <f t="shared" si="6"/>
        <v>102997500</v>
      </c>
      <c r="Z63" s="507">
        <f t="shared" si="16"/>
        <v>2400000</v>
      </c>
      <c r="AA63" s="507">
        <v>0</v>
      </c>
      <c r="AB63" s="507">
        <f t="shared" si="17"/>
        <v>398700</v>
      </c>
      <c r="AC63" s="507">
        <f t="shared" si="24"/>
        <v>126395700</v>
      </c>
      <c r="AD63" s="541"/>
    </row>
    <row r="64" spans="1:30" ht="34.5" customHeight="1" x14ac:dyDescent="0.25">
      <c r="A64" s="539">
        <v>78</v>
      </c>
      <c r="B64" s="539">
        <v>58</v>
      </c>
      <c r="C64" s="276" t="s">
        <v>1807</v>
      </c>
      <c r="D64" s="365" t="s">
        <v>1897</v>
      </c>
      <c r="E64" s="366" t="s">
        <v>1621</v>
      </c>
      <c r="F64" s="571" t="s">
        <v>2030</v>
      </c>
      <c r="G64" s="367" t="s">
        <v>1840</v>
      </c>
      <c r="H64" s="280" t="s">
        <v>425</v>
      </c>
      <c r="I64" s="280" t="s">
        <v>485</v>
      </c>
      <c r="J64" s="281">
        <v>90.5</v>
      </c>
      <c r="K64" s="368">
        <v>35.5</v>
      </c>
      <c r="L64" s="281">
        <v>55</v>
      </c>
      <c r="M64" s="281" t="s">
        <v>28</v>
      </c>
      <c r="N64" s="280">
        <v>3</v>
      </c>
      <c r="O64" s="280" t="s">
        <v>308</v>
      </c>
      <c r="P64" s="573">
        <v>90.5</v>
      </c>
      <c r="Q64" s="406">
        <v>2052</v>
      </c>
      <c r="R64" s="359">
        <f t="shared" si="23"/>
        <v>1.7300194931773878E-2</v>
      </c>
      <c r="S64" s="360">
        <v>1</v>
      </c>
      <c r="T64" s="438" t="s">
        <v>2022</v>
      </c>
      <c r="U64" s="369">
        <v>45813</v>
      </c>
      <c r="V64" s="285" t="s">
        <v>1930</v>
      </c>
      <c r="W64" s="286" t="s">
        <v>1588</v>
      </c>
      <c r="X64" s="507">
        <f t="shared" si="15"/>
        <v>5502500</v>
      </c>
      <c r="Y64" s="507">
        <f t="shared" si="6"/>
        <v>27512500</v>
      </c>
      <c r="Z64" s="507">
        <f t="shared" si="16"/>
        <v>480000</v>
      </c>
      <c r="AA64" s="507">
        <v>0</v>
      </c>
      <c r="AB64" s="507">
        <f t="shared" si="17"/>
        <v>106500</v>
      </c>
      <c r="AC64" s="507">
        <f t="shared" si="24"/>
        <v>33601500</v>
      </c>
      <c r="AD64" s="541"/>
    </row>
    <row r="65" spans="1:30" ht="34.5" customHeight="1" x14ac:dyDescent="0.25">
      <c r="A65" s="283">
        <v>79</v>
      </c>
      <c r="B65" s="539">
        <v>59</v>
      </c>
      <c r="C65" s="276" t="s">
        <v>1808</v>
      </c>
      <c r="D65" s="365" t="s">
        <v>1897</v>
      </c>
      <c r="E65" s="366" t="s">
        <v>1621</v>
      </c>
      <c r="F65" s="571" t="s">
        <v>2030</v>
      </c>
      <c r="G65" s="367" t="s">
        <v>1841</v>
      </c>
      <c r="H65" s="280" t="s">
        <v>425</v>
      </c>
      <c r="I65" s="280" t="s">
        <v>89</v>
      </c>
      <c r="J65" s="281">
        <v>129.9</v>
      </c>
      <c r="K65" s="368">
        <v>49.8</v>
      </c>
      <c r="L65" s="281">
        <v>80.099999999999994</v>
      </c>
      <c r="M65" s="281" t="s">
        <v>28</v>
      </c>
      <c r="N65" s="280">
        <v>3</v>
      </c>
      <c r="O65" s="280" t="s">
        <v>649</v>
      </c>
      <c r="P65" s="573">
        <v>129.9</v>
      </c>
      <c r="Q65" s="406">
        <v>597.6</v>
      </c>
      <c r="R65" s="359">
        <f t="shared" si="23"/>
        <v>8.3333333333333329E-2</v>
      </c>
      <c r="S65" s="363">
        <v>3</v>
      </c>
      <c r="T65" s="438" t="s">
        <v>2022</v>
      </c>
      <c r="U65" s="369">
        <v>45813</v>
      </c>
      <c r="V65" s="285" t="s">
        <v>1932</v>
      </c>
      <c r="W65" s="286" t="s">
        <v>1588</v>
      </c>
      <c r="X65" s="507">
        <f t="shared" si="15"/>
        <v>7719000</v>
      </c>
      <c r="Y65" s="507">
        <f t="shared" si="6"/>
        <v>38595000</v>
      </c>
      <c r="Z65" s="507">
        <f t="shared" si="16"/>
        <v>1440000</v>
      </c>
      <c r="AA65" s="507">
        <v>0</v>
      </c>
      <c r="AB65" s="507">
        <f t="shared" si="17"/>
        <v>149400</v>
      </c>
      <c r="AC65" s="507">
        <f t="shared" si="24"/>
        <v>47903400</v>
      </c>
      <c r="AD65" s="541"/>
    </row>
    <row r="66" spans="1:30" ht="34.5" customHeight="1" x14ac:dyDescent="0.25">
      <c r="A66" s="539">
        <v>80</v>
      </c>
      <c r="B66" s="539">
        <v>60</v>
      </c>
      <c r="C66" s="276" t="s">
        <v>1475</v>
      </c>
      <c r="D66" s="365" t="s">
        <v>1897</v>
      </c>
      <c r="E66" s="366" t="s">
        <v>1621</v>
      </c>
      <c r="F66" s="571" t="s">
        <v>2030</v>
      </c>
      <c r="G66" s="367" t="s">
        <v>1592</v>
      </c>
      <c r="H66" s="280" t="s">
        <v>425</v>
      </c>
      <c r="I66" s="280" t="s">
        <v>96</v>
      </c>
      <c r="J66" s="281">
        <v>197.9</v>
      </c>
      <c r="K66" s="368">
        <v>87.1</v>
      </c>
      <c r="L66" s="281">
        <v>110.8</v>
      </c>
      <c r="M66" s="281" t="s">
        <v>28</v>
      </c>
      <c r="N66" s="280">
        <v>3</v>
      </c>
      <c r="O66" s="280" t="s">
        <v>1013</v>
      </c>
      <c r="P66" s="573">
        <v>197.9</v>
      </c>
      <c r="Q66" s="406">
        <v>4557.6000000000004</v>
      </c>
      <c r="R66" s="359">
        <f t="shared" si="23"/>
        <v>1.9110935580129891E-2</v>
      </c>
      <c r="S66" s="360">
        <v>4</v>
      </c>
      <c r="T66" s="438" t="s">
        <v>2022</v>
      </c>
      <c r="U66" s="369">
        <v>45813</v>
      </c>
      <c r="V66" s="285" t="s">
        <v>1593</v>
      </c>
      <c r="W66" s="286" t="s">
        <v>1588</v>
      </c>
      <c r="X66" s="507">
        <f t="shared" si="15"/>
        <v>13500500</v>
      </c>
      <c r="Y66" s="507">
        <f t="shared" si="6"/>
        <v>67502500</v>
      </c>
      <c r="Z66" s="507">
        <f t="shared" si="16"/>
        <v>1920000</v>
      </c>
      <c r="AA66" s="507">
        <v>0</v>
      </c>
      <c r="AB66" s="507">
        <f t="shared" si="17"/>
        <v>261299.99999999997</v>
      </c>
      <c r="AC66" s="507">
        <f t="shared" si="24"/>
        <v>83184300</v>
      </c>
      <c r="AD66" s="541"/>
    </row>
    <row r="67" spans="1:30" ht="34.5" customHeight="1" x14ac:dyDescent="0.25">
      <c r="A67" s="283">
        <v>81</v>
      </c>
      <c r="B67" s="539">
        <v>61</v>
      </c>
      <c r="C67" s="276" t="s">
        <v>1809</v>
      </c>
      <c r="D67" s="365" t="s">
        <v>1897</v>
      </c>
      <c r="E67" s="366" t="s">
        <v>1621</v>
      </c>
      <c r="F67" s="571" t="s">
        <v>2030</v>
      </c>
      <c r="G67" s="367" t="s">
        <v>1842</v>
      </c>
      <c r="H67" s="280" t="s">
        <v>425</v>
      </c>
      <c r="I67" s="280" t="s">
        <v>513</v>
      </c>
      <c r="J67" s="281">
        <v>126.1</v>
      </c>
      <c r="K67" s="368">
        <v>58.3</v>
      </c>
      <c r="L67" s="281">
        <v>67.8</v>
      </c>
      <c r="M67" s="281" t="s">
        <v>28</v>
      </c>
      <c r="N67" s="280">
        <v>3</v>
      </c>
      <c r="O67" s="280" t="s">
        <v>1008</v>
      </c>
      <c r="P67" s="573">
        <v>126.1</v>
      </c>
      <c r="Q67" s="406">
        <v>2930.4</v>
      </c>
      <c r="R67" s="359">
        <f t="shared" si="23"/>
        <v>1.9894894894894894E-2</v>
      </c>
      <c r="S67" s="360">
        <v>2</v>
      </c>
      <c r="T67" s="438" t="s">
        <v>2022</v>
      </c>
      <c r="U67" s="369">
        <v>45813</v>
      </c>
      <c r="V67" s="285" t="s">
        <v>1933</v>
      </c>
      <c r="W67" s="286" t="s">
        <v>1588</v>
      </c>
      <c r="X67" s="507">
        <f t="shared" si="15"/>
        <v>9036500</v>
      </c>
      <c r="Y67" s="507">
        <f t="shared" si="6"/>
        <v>45182500</v>
      </c>
      <c r="Z67" s="507">
        <f t="shared" si="16"/>
        <v>960000</v>
      </c>
      <c r="AA67" s="507">
        <v>0</v>
      </c>
      <c r="AB67" s="507">
        <f t="shared" si="17"/>
        <v>174900</v>
      </c>
      <c r="AC67" s="507">
        <f t="shared" si="24"/>
        <v>55353900</v>
      </c>
      <c r="AD67" s="541"/>
    </row>
    <row r="68" spans="1:30" ht="34.5" customHeight="1" x14ac:dyDescent="0.25">
      <c r="A68" s="539">
        <v>82</v>
      </c>
      <c r="B68" s="539">
        <v>62</v>
      </c>
      <c r="C68" s="535" t="s">
        <v>933</v>
      </c>
      <c r="D68" s="536" t="s">
        <v>1897</v>
      </c>
      <c r="E68" s="422" t="s">
        <v>1621</v>
      </c>
      <c r="F68" s="571" t="s">
        <v>2030</v>
      </c>
      <c r="G68" s="463" t="s">
        <v>1843</v>
      </c>
      <c r="H68" s="464" t="s">
        <v>425</v>
      </c>
      <c r="I68" s="464" t="s">
        <v>29</v>
      </c>
      <c r="J68" s="465">
        <v>126</v>
      </c>
      <c r="K68" s="466">
        <v>58.8</v>
      </c>
      <c r="L68" s="465">
        <v>67.2</v>
      </c>
      <c r="M68" s="465" t="s">
        <v>28</v>
      </c>
      <c r="N68" s="464">
        <v>3</v>
      </c>
      <c r="O68" s="464" t="s">
        <v>1109</v>
      </c>
      <c r="P68" s="575">
        <v>126</v>
      </c>
      <c r="Q68" s="537">
        <v>3106.8</v>
      </c>
      <c r="R68" s="527">
        <f t="shared" si="23"/>
        <v>1.8926226342217072E-2</v>
      </c>
      <c r="S68" s="529">
        <v>2</v>
      </c>
      <c r="T68" s="438" t="s">
        <v>2022</v>
      </c>
      <c r="U68" s="469">
        <v>45813</v>
      </c>
      <c r="V68" s="439" t="s">
        <v>1934</v>
      </c>
      <c r="W68" s="523" t="s">
        <v>1588</v>
      </c>
      <c r="X68" s="507">
        <f t="shared" si="15"/>
        <v>9114000</v>
      </c>
      <c r="Y68" s="507">
        <f t="shared" si="6"/>
        <v>45570000</v>
      </c>
      <c r="Z68" s="507">
        <f t="shared" si="16"/>
        <v>960000</v>
      </c>
      <c r="AA68" s="507">
        <v>0</v>
      </c>
      <c r="AB68" s="507">
        <f t="shared" si="17"/>
        <v>176400</v>
      </c>
      <c r="AC68" s="507">
        <f t="shared" si="24"/>
        <v>55820400</v>
      </c>
      <c r="AD68" s="541"/>
    </row>
    <row r="69" spans="1:30" ht="34.5" customHeight="1" x14ac:dyDescent="0.25">
      <c r="A69" s="283">
        <v>83</v>
      </c>
      <c r="B69" s="539">
        <v>63</v>
      </c>
      <c r="C69" s="276" t="s">
        <v>77</v>
      </c>
      <c r="D69" s="365" t="s">
        <v>1897</v>
      </c>
      <c r="E69" s="366" t="s">
        <v>1621</v>
      </c>
      <c r="F69" s="576" t="s">
        <v>2030</v>
      </c>
      <c r="G69" s="367" t="s">
        <v>1844</v>
      </c>
      <c r="H69" s="280" t="s">
        <v>425</v>
      </c>
      <c r="I69" s="280" t="s">
        <v>110</v>
      </c>
      <c r="J69" s="281">
        <v>108</v>
      </c>
      <c r="K69" s="368">
        <v>49.7</v>
      </c>
      <c r="L69" s="281">
        <v>58.3</v>
      </c>
      <c r="M69" s="281" t="s">
        <v>28</v>
      </c>
      <c r="N69" s="280">
        <v>3</v>
      </c>
      <c r="O69" s="280" t="s">
        <v>1101</v>
      </c>
      <c r="P69" s="573">
        <v>108</v>
      </c>
      <c r="Q69" s="406">
        <v>2469.6</v>
      </c>
      <c r="R69" s="359">
        <f t="shared" si="23"/>
        <v>2.0124716553287982E-2</v>
      </c>
      <c r="S69" s="360">
        <v>4</v>
      </c>
      <c r="T69" s="438" t="s">
        <v>2022</v>
      </c>
      <c r="U69" s="369">
        <v>45813</v>
      </c>
      <c r="V69" s="285" t="s">
        <v>1935</v>
      </c>
      <c r="W69" s="286" t="s">
        <v>1588</v>
      </c>
      <c r="X69" s="507">
        <f t="shared" si="15"/>
        <v>7703500</v>
      </c>
      <c r="Y69" s="507">
        <f t="shared" si="6"/>
        <v>38517500</v>
      </c>
      <c r="Z69" s="507">
        <f t="shared" si="16"/>
        <v>1920000</v>
      </c>
      <c r="AA69" s="507">
        <v>0</v>
      </c>
      <c r="AB69" s="507">
        <f t="shared" si="17"/>
        <v>149100</v>
      </c>
      <c r="AC69" s="507">
        <f t="shared" si="24"/>
        <v>48290100</v>
      </c>
      <c r="AD69" s="541"/>
    </row>
    <row r="70" spans="1:30" ht="34.5" customHeight="1" x14ac:dyDescent="0.25">
      <c r="A70" s="539">
        <v>84</v>
      </c>
      <c r="B70" s="539">
        <v>64</v>
      </c>
      <c r="C70" s="276" t="s">
        <v>1594</v>
      </c>
      <c r="D70" s="365" t="s">
        <v>1897</v>
      </c>
      <c r="E70" s="366" t="s">
        <v>1622</v>
      </c>
      <c r="F70" s="571" t="s">
        <v>1989</v>
      </c>
      <c r="G70" s="367" t="s">
        <v>1595</v>
      </c>
      <c r="H70" s="280" t="s">
        <v>425</v>
      </c>
      <c r="I70" s="280" t="s">
        <v>118</v>
      </c>
      <c r="J70" s="281">
        <v>108.3</v>
      </c>
      <c r="K70" s="368">
        <v>92.9</v>
      </c>
      <c r="L70" s="281">
        <v>15.4</v>
      </c>
      <c r="M70" s="281" t="s">
        <v>28</v>
      </c>
      <c r="N70" s="280">
        <v>3</v>
      </c>
      <c r="O70" s="280" t="s">
        <v>718</v>
      </c>
      <c r="P70" s="573">
        <v>108.3</v>
      </c>
      <c r="Q70" s="406">
        <v>6282</v>
      </c>
      <c r="R70" s="359">
        <f t="shared" si="23"/>
        <v>1.4788283985991723E-2</v>
      </c>
      <c r="S70" s="360">
        <v>3</v>
      </c>
      <c r="T70" s="438" t="s">
        <v>2022</v>
      </c>
      <c r="U70" s="369">
        <v>45813</v>
      </c>
      <c r="V70" s="285" t="s">
        <v>1596</v>
      </c>
      <c r="W70" s="286" t="s">
        <v>1588</v>
      </c>
      <c r="X70" s="507">
        <f t="shared" si="15"/>
        <v>14399500</v>
      </c>
      <c r="Y70" s="507">
        <f t="shared" si="6"/>
        <v>71997500</v>
      </c>
      <c r="Z70" s="507">
        <f t="shared" si="16"/>
        <v>1440000</v>
      </c>
      <c r="AA70" s="507">
        <f>92.9*7400</f>
        <v>687460</v>
      </c>
      <c r="AB70" s="507">
        <f t="shared" si="17"/>
        <v>278700</v>
      </c>
      <c r="AC70" s="507">
        <f t="shared" si="24"/>
        <v>88803160</v>
      </c>
      <c r="AD70" s="541"/>
    </row>
    <row r="71" spans="1:30" ht="34.5" customHeight="1" x14ac:dyDescent="0.25">
      <c r="A71" s="283">
        <v>85</v>
      </c>
      <c r="B71" s="539">
        <v>65</v>
      </c>
      <c r="C71" s="276" t="s">
        <v>1810</v>
      </c>
      <c r="D71" s="365" t="s">
        <v>1897</v>
      </c>
      <c r="E71" s="366" t="s">
        <v>1621</v>
      </c>
      <c r="F71" s="571" t="s">
        <v>2030</v>
      </c>
      <c r="G71" s="367" t="s">
        <v>1845</v>
      </c>
      <c r="H71" s="280" t="s">
        <v>425</v>
      </c>
      <c r="I71" s="280" t="s">
        <v>131</v>
      </c>
      <c r="J71" s="281">
        <v>252</v>
      </c>
      <c r="K71" s="368">
        <v>114.4</v>
      </c>
      <c r="L71" s="281">
        <v>137.6</v>
      </c>
      <c r="M71" s="281" t="s">
        <v>28</v>
      </c>
      <c r="N71" s="280">
        <v>3</v>
      </c>
      <c r="O71" s="280" t="s">
        <v>1189</v>
      </c>
      <c r="P71" s="573">
        <v>252</v>
      </c>
      <c r="Q71" s="406">
        <v>6278.4000000000005</v>
      </c>
      <c r="R71" s="359">
        <f t="shared" si="23"/>
        <v>1.8221202854230376E-2</v>
      </c>
      <c r="S71" s="360">
        <v>2</v>
      </c>
      <c r="T71" s="438" t="s">
        <v>2022</v>
      </c>
      <c r="U71" s="369">
        <v>45813</v>
      </c>
      <c r="V71" s="285" t="s">
        <v>1936</v>
      </c>
      <c r="W71" s="286" t="s">
        <v>1588</v>
      </c>
      <c r="X71" s="507">
        <f t="shared" ref="X71:X80" si="25">K71*155000</f>
        <v>17732000</v>
      </c>
      <c r="Y71" s="507">
        <f t="shared" si="6"/>
        <v>88660000</v>
      </c>
      <c r="Z71" s="507">
        <f t="shared" ref="Z71:Z76" si="26">S71*16000*30</f>
        <v>960000</v>
      </c>
      <c r="AA71" s="507">
        <v>0</v>
      </c>
      <c r="AB71" s="507">
        <f t="shared" ref="AB71:AB80" si="27">K71*3000</f>
        <v>343200</v>
      </c>
      <c r="AC71" s="507">
        <f t="shared" si="24"/>
        <v>107695200</v>
      </c>
      <c r="AD71" s="541"/>
    </row>
    <row r="72" spans="1:30" ht="34.5" customHeight="1" x14ac:dyDescent="0.25">
      <c r="A72" s="539">
        <v>86</v>
      </c>
      <c r="B72" s="539">
        <v>66</v>
      </c>
      <c r="C72" s="276" t="s">
        <v>1811</v>
      </c>
      <c r="D72" s="365" t="s">
        <v>1897</v>
      </c>
      <c r="E72" s="366" t="s">
        <v>1622</v>
      </c>
      <c r="F72" s="571" t="s">
        <v>2024</v>
      </c>
      <c r="G72" s="367" t="s">
        <v>1846</v>
      </c>
      <c r="H72" s="280" t="s">
        <v>425</v>
      </c>
      <c r="I72" s="280" t="s">
        <v>137</v>
      </c>
      <c r="J72" s="281">
        <v>107.9</v>
      </c>
      <c r="K72" s="368">
        <v>93.9</v>
      </c>
      <c r="L72" s="281">
        <v>14</v>
      </c>
      <c r="M72" s="281" t="s">
        <v>28</v>
      </c>
      <c r="N72" s="280">
        <v>3</v>
      </c>
      <c r="O72" s="280" t="s">
        <v>1960</v>
      </c>
      <c r="P72" s="573">
        <v>107.9</v>
      </c>
      <c r="Q72" s="406">
        <v>6145.2</v>
      </c>
      <c r="R72" s="359">
        <f t="shared" si="23"/>
        <v>1.5280218707283735E-2</v>
      </c>
      <c r="S72" s="360">
        <v>2</v>
      </c>
      <c r="T72" s="438" t="s">
        <v>2022</v>
      </c>
      <c r="U72" s="369">
        <v>45813</v>
      </c>
      <c r="V72" s="285" t="s">
        <v>1937</v>
      </c>
      <c r="W72" s="286" t="s">
        <v>1588</v>
      </c>
      <c r="X72" s="507">
        <f t="shared" si="25"/>
        <v>14554500</v>
      </c>
      <c r="Y72" s="507">
        <f t="shared" ref="Y72:Y80" si="28">X72*5</f>
        <v>72772500</v>
      </c>
      <c r="Z72" s="507">
        <f t="shared" si="26"/>
        <v>960000</v>
      </c>
      <c r="AA72" s="507">
        <f>93.9*7400</f>
        <v>694860</v>
      </c>
      <c r="AB72" s="507">
        <f t="shared" si="27"/>
        <v>281700</v>
      </c>
      <c r="AC72" s="507">
        <f t="shared" si="24"/>
        <v>89263560</v>
      </c>
      <c r="AD72" s="541"/>
    </row>
    <row r="73" spans="1:30" ht="34.5" customHeight="1" x14ac:dyDescent="0.25">
      <c r="A73" s="283">
        <v>89</v>
      </c>
      <c r="B73" s="539">
        <v>67</v>
      </c>
      <c r="C73" s="276" t="s">
        <v>1814</v>
      </c>
      <c r="D73" s="365" t="s">
        <v>1897</v>
      </c>
      <c r="E73" s="366" t="s">
        <v>1622</v>
      </c>
      <c r="F73" s="571" t="s">
        <v>1991</v>
      </c>
      <c r="G73" s="367" t="s">
        <v>1849</v>
      </c>
      <c r="H73" s="280" t="s">
        <v>425</v>
      </c>
      <c r="I73" s="280" t="s">
        <v>168</v>
      </c>
      <c r="J73" s="281">
        <v>99.9</v>
      </c>
      <c r="K73" s="368">
        <v>91.3</v>
      </c>
      <c r="L73" s="281">
        <v>8.6</v>
      </c>
      <c r="M73" s="281" t="s">
        <v>28</v>
      </c>
      <c r="N73" s="280">
        <v>3</v>
      </c>
      <c r="O73" s="280" t="s">
        <v>1961</v>
      </c>
      <c r="P73" s="573">
        <v>99.9</v>
      </c>
      <c r="Q73" s="406">
        <v>2404.7999999999997</v>
      </c>
      <c r="R73" s="359">
        <f t="shared" si="23"/>
        <v>3.7965735196274122E-2</v>
      </c>
      <c r="S73" s="360">
        <v>3</v>
      </c>
      <c r="T73" s="438" t="s">
        <v>2022</v>
      </c>
      <c r="U73" s="369">
        <v>45813</v>
      </c>
      <c r="V73" s="285" t="s">
        <v>1999</v>
      </c>
      <c r="W73" s="286" t="s">
        <v>25</v>
      </c>
      <c r="X73" s="507">
        <f t="shared" si="25"/>
        <v>14151500</v>
      </c>
      <c r="Y73" s="507">
        <f t="shared" si="28"/>
        <v>70757500</v>
      </c>
      <c r="Z73" s="507">
        <f t="shared" si="26"/>
        <v>1440000</v>
      </c>
      <c r="AA73" s="507">
        <f>K73*7400</f>
        <v>675620</v>
      </c>
      <c r="AB73" s="507">
        <f t="shared" si="27"/>
        <v>273900</v>
      </c>
      <c r="AC73" s="507">
        <f t="shared" si="24"/>
        <v>87298520</v>
      </c>
      <c r="AD73" s="541"/>
    </row>
    <row r="74" spans="1:30" ht="34.5" customHeight="1" x14ac:dyDescent="0.25">
      <c r="A74" s="539">
        <v>90</v>
      </c>
      <c r="B74" s="539">
        <v>68</v>
      </c>
      <c r="C74" s="276" t="s">
        <v>1815</v>
      </c>
      <c r="D74" s="365" t="s">
        <v>1897</v>
      </c>
      <c r="E74" s="366" t="s">
        <v>1622</v>
      </c>
      <c r="F74" s="571" t="s">
        <v>1992</v>
      </c>
      <c r="G74" s="367" t="s">
        <v>1850</v>
      </c>
      <c r="H74" s="280" t="s">
        <v>425</v>
      </c>
      <c r="I74" s="280" t="s">
        <v>175</v>
      </c>
      <c r="J74" s="281">
        <v>87.8</v>
      </c>
      <c r="K74" s="368">
        <v>79.8</v>
      </c>
      <c r="L74" s="281">
        <v>8</v>
      </c>
      <c r="M74" s="281" t="s">
        <v>28</v>
      </c>
      <c r="N74" s="280">
        <v>3</v>
      </c>
      <c r="O74" s="280" t="s">
        <v>1962</v>
      </c>
      <c r="P74" s="573">
        <v>87.8</v>
      </c>
      <c r="Q74" s="406">
        <v>3600</v>
      </c>
      <c r="R74" s="359">
        <f t="shared" si="23"/>
        <v>2.2166666666666664E-2</v>
      </c>
      <c r="S74" s="363">
        <v>3</v>
      </c>
      <c r="T74" s="438" t="s">
        <v>2022</v>
      </c>
      <c r="U74" s="369">
        <v>45813</v>
      </c>
      <c r="V74" s="285" t="s">
        <v>1939</v>
      </c>
      <c r="W74" s="286" t="s">
        <v>1588</v>
      </c>
      <c r="X74" s="507">
        <f t="shared" si="25"/>
        <v>12369000</v>
      </c>
      <c r="Y74" s="507">
        <f t="shared" si="28"/>
        <v>61845000</v>
      </c>
      <c r="Z74" s="507">
        <f t="shared" si="26"/>
        <v>1440000</v>
      </c>
      <c r="AA74" s="507">
        <f>K74*7400</f>
        <v>590520</v>
      </c>
      <c r="AB74" s="507">
        <f t="shared" si="27"/>
        <v>239400</v>
      </c>
      <c r="AC74" s="507">
        <f t="shared" si="24"/>
        <v>76483920</v>
      </c>
      <c r="AD74" s="541"/>
    </row>
    <row r="75" spans="1:30" ht="34.5" customHeight="1" x14ac:dyDescent="0.25">
      <c r="A75" s="283">
        <v>91</v>
      </c>
      <c r="B75" s="539">
        <v>69</v>
      </c>
      <c r="C75" s="276" t="s">
        <v>1816</v>
      </c>
      <c r="D75" s="365" t="s">
        <v>1897</v>
      </c>
      <c r="E75" s="366" t="s">
        <v>1622</v>
      </c>
      <c r="F75" s="571" t="s">
        <v>1993</v>
      </c>
      <c r="G75" s="367" t="s">
        <v>1851</v>
      </c>
      <c r="H75" s="280" t="s">
        <v>425</v>
      </c>
      <c r="I75" s="280" t="s">
        <v>182</v>
      </c>
      <c r="J75" s="281">
        <v>108.1</v>
      </c>
      <c r="K75" s="368">
        <v>97.5</v>
      </c>
      <c r="L75" s="281">
        <v>10.6</v>
      </c>
      <c r="M75" s="281" t="s">
        <v>28</v>
      </c>
      <c r="N75" s="280">
        <v>3</v>
      </c>
      <c r="O75" s="280" t="s">
        <v>1963</v>
      </c>
      <c r="P75" s="573">
        <v>108.1</v>
      </c>
      <c r="Q75" s="406">
        <v>4658.3999999999996</v>
      </c>
      <c r="R75" s="359">
        <f t="shared" si="23"/>
        <v>2.0929933024214323E-2</v>
      </c>
      <c r="S75" s="360">
        <v>2</v>
      </c>
      <c r="T75" s="438" t="s">
        <v>2022</v>
      </c>
      <c r="U75" s="369">
        <v>45813</v>
      </c>
      <c r="V75" s="285" t="s">
        <v>1931</v>
      </c>
      <c r="W75" s="286" t="s">
        <v>1588</v>
      </c>
      <c r="X75" s="507">
        <f t="shared" si="25"/>
        <v>15112500</v>
      </c>
      <c r="Y75" s="507">
        <f t="shared" si="28"/>
        <v>75562500</v>
      </c>
      <c r="Z75" s="507">
        <f t="shared" si="26"/>
        <v>960000</v>
      </c>
      <c r="AA75" s="507">
        <f>K75*7400</f>
        <v>721500</v>
      </c>
      <c r="AB75" s="507">
        <f t="shared" si="27"/>
        <v>292500</v>
      </c>
      <c r="AC75" s="507">
        <f t="shared" si="24"/>
        <v>92649000</v>
      </c>
      <c r="AD75" s="541"/>
    </row>
    <row r="76" spans="1:30" ht="34.5" customHeight="1" x14ac:dyDescent="0.25">
      <c r="A76" s="539">
        <v>92</v>
      </c>
      <c r="B76" s="539">
        <v>70</v>
      </c>
      <c r="C76" s="276" t="s">
        <v>1817</v>
      </c>
      <c r="D76" s="365" t="s">
        <v>1897</v>
      </c>
      <c r="E76" s="366" t="s">
        <v>1622</v>
      </c>
      <c r="F76" s="571" t="s">
        <v>1994</v>
      </c>
      <c r="G76" s="367" t="s">
        <v>1852</v>
      </c>
      <c r="H76" s="280" t="s">
        <v>425</v>
      </c>
      <c r="I76" s="280" t="s">
        <v>190</v>
      </c>
      <c r="J76" s="281">
        <v>60</v>
      </c>
      <c r="K76" s="368">
        <v>55.1</v>
      </c>
      <c r="L76" s="281">
        <v>4.9000000000000004</v>
      </c>
      <c r="M76" s="281" t="s">
        <v>28</v>
      </c>
      <c r="N76" s="280">
        <v>3</v>
      </c>
      <c r="O76" s="280" t="s">
        <v>1964</v>
      </c>
      <c r="P76" s="573">
        <v>60</v>
      </c>
      <c r="Q76" s="406">
        <v>6307.2</v>
      </c>
      <c r="R76" s="359">
        <f t="shared" si="23"/>
        <v>8.7360476915271448E-3</v>
      </c>
      <c r="S76" s="360">
        <v>6</v>
      </c>
      <c r="T76" s="438" t="s">
        <v>2022</v>
      </c>
      <c r="U76" s="369">
        <v>45813</v>
      </c>
      <c r="V76" s="285" t="s">
        <v>1940</v>
      </c>
      <c r="W76" s="286" t="s">
        <v>1588</v>
      </c>
      <c r="X76" s="507">
        <f t="shared" si="25"/>
        <v>8540500</v>
      </c>
      <c r="Y76" s="507">
        <f t="shared" si="28"/>
        <v>42702500</v>
      </c>
      <c r="Z76" s="507">
        <f t="shared" si="26"/>
        <v>2880000</v>
      </c>
      <c r="AA76" s="507">
        <f>K76*7400</f>
        <v>407740</v>
      </c>
      <c r="AB76" s="507">
        <f t="shared" si="27"/>
        <v>165300</v>
      </c>
      <c r="AC76" s="507">
        <f t="shared" si="24"/>
        <v>54696040</v>
      </c>
      <c r="AD76" s="541"/>
    </row>
    <row r="77" spans="1:30" ht="34.5" customHeight="1" x14ac:dyDescent="0.25">
      <c r="A77" s="283">
        <v>93</v>
      </c>
      <c r="B77" s="539">
        <v>71</v>
      </c>
      <c r="C77" s="276" t="s">
        <v>1597</v>
      </c>
      <c r="D77" s="365" t="s">
        <v>1897</v>
      </c>
      <c r="E77" s="366" t="s">
        <v>1622</v>
      </c>
      <c r="F77" s="571" t="s">
        <v>1995</v>
      </c>
      <c r="G77" s="367" t="s">
        <v>1598</v>
      </c>
      <c r="H77" s="280" t="s">
        <v>425</v>
      </c>
      <c r="I77" s="280" t="s">
        <v>572</v>
      </c>
      <c r="J77" s="281">
        <v>108</v>
      </c>
      <c r="K77" s="368">
        <v>99.4</v>
      </c>
      <c r="L77" s="281">
        <v>8.6</v>
      </c>
      <c r="M77" s="281" t="s">
        <v>28</v>
      </c>
      <c r="N77" s="280">
        <v>3</v>
      </c>
      <c r="O77" s="280" t="s">
        <v>1965</v>
      </c>
      <c r="P77" s="573">
        <v>108</v>
      </c>
      <c r="Q77" s="406">
        <v>108</v>
      </c>
      <c r="R77" s="359">
        <f t="shared" si="23"/>
        <v>0.92037037037037039</v>
      </c>
      <c r="S77" s="360">
        <v>2</v>
      </c>
      <c r="T77" s="438" t="s">
        <v>2022</v>
      </c>
      <c r="U77" s="369">
        <v>45813</v>
      </c>
      <c r="V77" s="285" t="s">
        <v>1599</v>
      </c>
      <c r="W77" s="286" t="s">
        <v>25</v>
      </c>
      <c r="X77" s="507">
        <f t="shared" si="25"/>
        <v>15407000</v>
      </c>
      <c r="Y77" s="507">
        <f t="shared" si="28"/>
        <v>77035000</v>
      </c>
      <c r="Z77" s="507">
        <f>S77*16000*30*12</f>
        <v>11520000</v>
      </c>
      <c r="AA77" s="507">
        <f>K77*7400</f>
        <v>735560</v>
      </c>
      <c r="AB77" s="507">
        <f t="shared" si="27"/>
        <v>298200</v>
      </c>
      <c r="AC77" s="507">
        <f t="shared" si="24"/>
        <v>104995760</v>
      </c>
      <c r="AD77" s="541"/>
    </row>
    <row r="78" spans="1:30" ht="34.5" customHeight="1" x14ac:dyDescent="0.25">
      <c r="A78" s="283">
        <v>95</v>
      </c>
      <c r="B78" s="539">
        <v>72</v>
      </c>
      <c r="C78" s="276" t="s">
        <v>1819</v>
      </c>
      <c r="D78" s="365" t="s">
        <v>1897</v>
      </c>
      <c r="E78" s="366" t="s">
        <v>1622</v>
      </c>
      <c r="F78" s="571" t="s">
        <v>1998</v>
      </c>
      <c r="G78" s="367" t="s">
        <v>1854</v>
      </c>
      <c r="H78" s="280" t="s">
        <v>425</v>
      </c>
      <c r="I78" s="280" t="s">
        <v>203</v>
      </c>
      <c r="J78" s="281">
        <v>323.8</v>
      </c>
      <c r="K78" s="368">
        <v>302.5</v>
      </c>
      <c r="L78" s="281">
        <v>21.3</v>
      </c>
      <c r="M78" s="281" t="s">
        <v>28</v>
      </c>
      <c r="N78" s="280">
        <v>3</v>
      </c>
      <c r="O78" s="280" t="s">
        <v>1966</v>
      </c>
      <c r="P78" s="573">
        <v>323.8</v>
      </c>
      <c r="Q78" s="406">
        <v>4719.5999999999995</v>
      </c>
      <c r="R78" s="359">
        <f t="shared" si="23"/>
        <v>6.4094414780913642E-2</v>
      </c>
      <c r="S78" s="360">
        <v>2</v>
      </c>
      <c r="T78" s="438" t="s">
        <v>2022</v>
      </c>
      <c r="U78" s="369">
        <v>45813</v>
      </c>
      <c r="V78" s="285" t="s">
        <v>1941</v>
      </c>
      <c r="W78" s="286" t="s">
        <v>1588</v>
      </c>
      <c r="X78" s="507">
        <f t="shared" si="25"/>
        <v>46887500</v>
      </c>
      <c r="Y78" s="507">
        <f t="shared" si="28"/>
        <v>234437500</v>
      </c>
      <c r="Z78" s="507">
        <f>S78*16000*30</f>
        <v>960000</v>
      </c>
      <c r="AA78" s="507">
        <f>116.8*7400</f>
        <v>864320</v>
      </c>
      <c r="AB78" s="507">
        <f t="shared" si="27"/>
        <v>907500</v>
      </c>
      <c r="AC78" s="507">
        <f t="shared" si="24"/>
        <v>284056820</v>
      </c>
      <c r="AD78" s="541"/>
    </row>
    <row r="79" spans="1:30" ht="34.5" customHeight="1" x14ac:dyDescent="0.25">
      <c r="A79" s="539">
        <v>100</v>
      </c>
      <c r="B79" s="539">
        <v>73</v>
      </c>
      <c r="C79" s="276" t="s">
        <v>1824</v>
      </c>
      <c r="D79" s="365" t="s">
        <v>1897</v>
      </c>
      <c r="E79" s="366" t="s">
        <v>1622</v>
      </c>
      <c r="F79" s="571" t="s">
        <v>2030</v>
      </c>
      <c r="G79" s="367" t="s">
        <v>1858</v>
      </c>
      <c r="H79" s="280" t="s">
        <v>425</v>
      </c>
      <c r="I79" s="280" t="s">
        <v>649</v>
      </c>
      <c r="J79" s="281">
        <v>76.099999999999994</v>
      </c>
      <c r="K79" s="368">
        <v>64.7</v>
      </c>
      <c r="L79" s="281">
        <v>11.4</v>
      </c>
      <c r="M79" s="281" t="s">
        <v>28</v>
      </c>
      <c r="N79" s="280">
        <v>3</v>
      </c>
      <c r="O79" s="280" t="s">
        <v>1967</v>
      </c>
      <c r="P79" s="573">
        <v>76.099999999999994</v>
      </c>
      <c r="Q79" s="406">
        <v>76.099999999999994</v>
      </c>
      <c r="R79" s="359">
        <f t="shared" si="23"/>
        <v>0.85019710906701718</v>
      </c>
      <c r="S79" s="360">
        <v>3</v>
      </c>
      <c r="T79" s="438" t="s">
        <v>2022</v>
      </c>
      <c r="U79" s="369">
        <v>45813</v>
      </c>
      <c r="V79" s="285" t="s">
        <v>1942</v>
      </c>
      <c r="W79" s="286" t="s">
        <v>1588</v>
      </c>
      <c r="X79" s="507">
        <f t="shared" si="25"/>
        <v>10028500</v>
      </c>
      <c r="Y79" s="507">
        <f t="shared" si="28"/>
        <v>50142500</v>
      </c>
      <c r="Z79" s="507">
        <f>S79*16000*30*12</f>
        <v>17280000</v>
      </c>
      <c r="AA79" s="507">
        <v>0</v>
      </c>
      <c r="AB79" s="507">
        <f t="shared" si="27"/>
        <v>194100</v>
      </c>
      <c r="AC79" s="507">
        <f t="shared" si="24"/>
        <v>77645100</v>
      </c>
      <c r="AD79" s="541"/>
    </row>
    <row r="80" spans="1:30" ht="34.5" customHeight="1" x14ac:dyDescent="0.25">
      <c r="A80" s="539">
        <v>111</v>
      </c>
      <c r="B80" s="539">
        <v>74</v>
      </c>
      <c r="C80" s="372" t="s">
        <v>1828</v>
      </c>
      <c r="D80" s="381" t="s">
        <v>1910</v>
      </c>
      <c r="E80" s="374" t="s">
        <v>1909</v>
      </c>
      <c r="F80" s="571" t="s">
        <v>1997</v>
      </c>
      <c r="G80" s="375" t="s">
        <v>1861</v>
      </c>
      <c r="H80" s="376" t="s">
        <v>457</v>
      </c>
      <c r="I80" s="376" t="s">
        <v>485</v>
      </c>
      <c r="J80" s="377">
        <v>562.20000000000005</v>
      </c>
      <c r="K80" s="378">
        <v>230.5</v>
      </c>
      <c r="L80" s="377">
        <v>331.7</v>
      </c>
      <c r="M80" s="379" t="s">
        <v>28</v>
      </c>
      <c r="N80" s="577">
        <v>33</v>
      </c>
      <c r="O80" s="578">
        <v>283</v>
      </c>
      <c r="P80" s="573">
        <v>562.20000000000005</v>
      </c>
      <c r="Q80" s="406">
        <v>562.20000000000005</v>
      </c>
      <c r="R80" s="359">
        <f t="shared" si="23"/>
        <v>0.40999644254713624</v>
      </c>
      <c r="S80" s="360">
        <v>3</v>
      </c>
      <c r="T80" s="438" t="s">
        <v>2023</v>
      </c>
      <c r="U80" s="380" t="s">
        <v>1949</v>
      </c>
      <c r="V80" s="285" t="s">
        <v>1947</v>
      </c>
      <c r="W80" s="414" t="s">
        <v>2009</v>
      </c>
      <c r="X80" s="507">
        <f t="shared" si="25"/>
        <v>35727500</v>
      </c>
      <c r="Y80" s="507">
        <f t="shared" si="28"/>
        <v>178637500</v>
      </c>
      <c r="Z80" s="507">
        <f>S80*16000*30*6</f>
        <v>8640000</v>
      </c>
      <c r="AA80" s="507">
        <f>K80*7400</f>
        <v>1705700</v>
      </c>
      <c r="AB80" s="507">
        <f t="shared" si="27"/>
        <v>691500</v>
      </c>
      <c r="AC80" s="507">
        <f t="shared" si="24"/>
        <v>225402200</v>
      </c>
      <c r="AD80" s="541"/>
    </row>
    <row r="81" spans="1:30" s="388" customFormat="1" ht="34.5" customHeight="1" x14ac:dyDescent="0.25">
      <c r="A81" s="382"/>
      <c r="B81" s="712" t="s">
        <v>1896</v>
      </c>
      <c r="C81" s="712"/>
      <c r="D81" s="712"/>
      <c r="E81" s="712"/>
      <c r="F81" s="712"/>
      <c r="G81" s="712"/>
      <c r="H81" s="712"/>
      <c r="I81" s="712"/>
      <c r="J81" s="383">
        <f>SUM(J4:J80)</f>
        <v>13943.899999999998</v>
      </c>
      <c r="K81" s="383">
        <f>SUM(K4:K80)</f>
        <v>4406.1000000000013</v>
      </c>
      <c r="L81" s="383">
        <f>SUM(L4:L80)</f>
        <v>9537.7999999999975</v>
      </c>
      <c r="M81" s="383"/>
      <c r="N81" s="384">
        <f>SUM(N4:N80)</f>
        <v>159</v>
      </c>
      <c r="O81" s="415"/>
      <c r="P81" s="415">
        <f>SUM(P4:P80)</f>
        <v>13943.899999999998</v>
      </c>
      <c r="Q81" s="403"/>
      <c r="R81" s="385"/>
      <c r="S81" s="532">
        <f>SUM(S4:S80)</f>
        <v>312</v>
      </c>
      <c r="T81" s="386"/>
      <c r="U81" s="386"/>
      <c r="V81" s="440"/>
      <c r="W81" s="387"/>
      <c r="X81" s="517">
        <f t="shared" ref="X81:AC81" si="29">SUM(X4:X80)</f>
        <v>682945500</v>
      </c>
      <c r="Y81" s="517">
        <f t="shared" si="29"/>
        <v>3414727500</v>
      </c>
      <c r="Z81" s="517">
        <f t="shared" si="29"/>
        <v>183360000</v>
      </c>
      <c r="AA81" s="517">
        <f t="shared" si="29"/>
        <v>7318600</v>
      </c>
      <c r="AB81" s="517">
        <f t="shared" si="29"/>
        <v>12921600</v>
      </c>
      <c r="AC81" s="386">
        <f t="shared" si="29"/>
        <v>4301273200</v>
      </c>
      <c r="AD81" s="382"/>
    </row>
    <row r="82" spans="1:30" ht="43.5" customHeight="1" x14ac:dyDescent="0.25">
      <c r="AA82" s="352"/>
      <c r="AB82" s="352"/>
      <c r="AC82" s="352"/>
    </row>
    <row r="83" spans="1:30" ht="43.5" customHeight="1" x14ac:dyDescent="0.3">
      <c r="C83" s="389"/>
      <c r="F83" s="710"/>
      <c r="G83" s="710"/>
      <c r="H83" s="710"/>
      <c r="I83" s="710"/>
      <c r="J83" s="402"/>
      <c r="T83" s="710"/>
      <c r="U83" s="711"/>
      <c r="V83" s="711"/>
      <c r="AA83" s="352"/>
      <c r="AB83" s="352"/>
      <c r="AC83" s="352"/>
    </row>
  </sheetData>
  <mergeCells count="86">
    <mergeCell ref="A1:AD1"/>
    <mergeCell ref="V37:W37"/>
    <mergeCell ref="B81:I81"/>
    <mergeCell ref="F83:I83"/>
    <mergeCell ref="T83:V83"/>
    <mergeCell ref="V4:W4"/>
    <mergeCell ref="V24:W24"/>
    <mergeCell ref="B55:B56"/>
    <mergeCell ref="C55:C56"/>
    <mergeCell ref="G55:G56"/>
    <mergeCell ref="D55:D56"/>
    <mergeCell ref="Q55:Q56"/>
    <mergeCell ref="R55:R56"/>
    <mergeCell ref="S55:S56"/>
    <mergeCell ref="B59:B60"/>
    <mergeCell ref="Q10:Q11"/>
    <mergeCell ref="Y59:Y60"/>
    <mergeCell ref="X59:X60"/>
    <mergeCell ref="P10:P11"/>
    <mergeCell ref="AC55:AC56"/>
    <mergeCell ref="AB55:AB56"/>
    <mergeCell ref="AA55:AA56"/>
    <mergeCell ref="Z55:Z56"/>
    <mergeCell ref="Y55:Y56"/>
    <mergeCell ref="X55:X56"/>
    <mergeCell ref="AD59:AD60"/>
    <mergeCell ref="AC59:AC60"/>
    <mergeCell ref="AB59:AB60"/>
    <mergeCell ref="AA59:AA60"/>
    <mergeCell ref="Z59:Z60"/>
    <mergeCell ref="D59:D60"/>
    <mergeCell ref="C59:C60"/>
    <mergeCell ref="Q59:Q60"/>
    <mergeCell ref="R59:R60"/>
    <mergeCell ref="S59:S60"/>
    <mergeCell ref="G59:G60"/>
    <mergeCell ref="T10:T11"/>
    <mergeCell ref="S10:S11"/>
    <mergeCell ref="R10:R11"/>
    <mergeCell ref="O10:O11"/>
    <mergeCell ref="AD55:AD56"/>
    <mergeCell ref="Y10:Y11"/>
    <mergeCell ref="X10:X11"/>
    <mergeCell ref="W10:W11"/>
    <mergeCell ref="V10:V11"/>
    <mergeCell ref="U10:U11"/>
    <mergeCell ref="AD10:AD11"/>
    <mergeCell ref="AC10:AC11"/>
    <mergeCell ref="AB10:AB11"/>
    <mergeCell ref="AA10:AA11"/>
    <mergeCell ref="Z10:Z11"/>
    <mergeCell ref="N10:N11"/>
    <mergeCell ref="M10:M11"/>
    <mergeCell ref="L10:L11"/>
    <mergeCell ref="K10:K11"/>
    <mergeCell ref="J10:J11"/>
    <mergeCell ref="I10:I11"/>
    <mergeCell ref="H10:H11"/>
    <mergeCell ref="G10:G11"/>
    <mergeCell ref="F10:F11"/>
    <mergeCell ref="E10:E11"/>
    <mergeCell ref="D10:D11"/>
    <mergeCell ref="A2:A3"/>
    <mergeCell ref="B2:B3"/>
    <mergeCell ref="C2:C3"/>
    <mergeCell ref="D2:D3"/>
    <mergeCell ref="B10:B11"/>
    <mergeCell ref="E2:E3"/>
    <mergeCell ref="F2:F3"/>
    <mergeCell ref="G2:G3"/>
    <mergeCell ref="H2:M2"/>
    <mergeCell ref="N2:P2"/>
    <mergeCell ref="Q2:Q3"/>
    <mergeCell ref="R2:R3"/>
    <mergeCell ref="S2:S3"/>
    <mergeCell ref="T2:T3"/>
    <mergeCell ref="U2:U3"/>
    <mergeCell ref="AA2:AA3"/>
    <mergeCell ref="AB2:AB3"/>
    <mergeCell ref="AC2:AC3"/>
    <mergeCell ref="AD2:AD3"/>
    <mergeCell ref="V2:V3"/>
    <mergeCell ref="W2:W3"/>
    <mergeCell ref="X2:X3"/>
    <mergeCell ref="Y2:Y3"/>
    <mergeCell ref="Z2:Z3"/>
  </mergeCells>
  <printOptions horizontalCentered="1"/>
  <pageMargins left="0.51180993000874897" right="0.26" top="0.39" bottom="0" header="1.05" footer="0.31496062992126"/>
  <pageSetup paperSize="8" scale="4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0"/>
  <sheetViews>
    <sheetView topLeftCell="AA67" zoomScale="89" zoomScaleNormal="89" zoomScaleSheetLayoutView="55" workbookViewId="0">
      <selection activeCell="B77" sqref="B77"/>
    </sheetView>
  </sheetViews>
  <sheetFormatPr defaultColWidth="9.125" defaultRowHeight="43.5" customHeight="1" x14ac:dyDescent="0.25"/>
  <cols>
    <col min="1" max="1" width="5.75" style="352" hidden="1" customWidth="1"/>
    <col min="2" max="2" width="6.625" style="352" customWidth="1"/>
    <col min="3" max="3" width="33.25" style="352" customWidth="1"/>
    <col min="4" max="4" width="20.125" style="390" customWidth="1"/>
    <col min="5" max="5" width="15.875" style="391" customWidth="1"/>
    <col min="6" max="6" width="22.625" style="391" customWidth="1"/>
    <col min="7" max="7" width="13.25" style="391" customWidth="1"/>
    <col min="8" max="8" width="8.25" style="352" customWidth="1"/>
    <col min="9" max="9" width="7.625" style="352" customWidth="1"/>
    <col min="10" max="10" width="10.375" style="352" customWidth="1"/>
    <col min="11" max="11" width="9.875" style="352" customWidth="1"/>
    <col min="12" max="12" width="8.75" style="352" customWidth="1"/>
    <col min="13" max="13" width="8.75" style="392" customWidth="1"/>
    <col min="14" max="16" width="10.125" style="393" customWidth="1"/>
    <col min="17" max="17" width="18.375" style="404" customWidth="1"/>
    <col min="18" max="18" width="12.875" style="394" customWidth="1"/>
    <col min="19" max="20" width="12.875" style="395" customWidth="1"/>
    <col min="21" max="21" width="28.375" style="352" customWidth="1"/>
    <col min="22" max="22" width="11.25" style="352" customWidth="1"/>
    <col min="23" max="23" width="17.625" style="441" customWidth="1"/>
    <col min="24" max="24" width="11.25" style="392" customWidth="1"/>
    <col min="25" max="25" width="43.125" style="392" customWidth="1"/>
    <col min="26" max="26" width="28.5" style="392" customWidth="1"/>
    <col min="27" max="28" width="14" style="506" bestFit="1" customWidth="1"/>
    <col min="29" max="29" width="12.375" style="506" bestFit="1" customWidth="1"/>
    <col min="30" max="30" width="10.375" style="506" bestFit="1" customWidth="1"/>
    <col min="31" max="31" width="11.375" style="506" bestFit="1" customWidth="1"/>
    <col min="32" max="32" width="14" style="506" bestFit="1" customWidth="1"/>
    <col min="33" max="16384" width="9.125" style="352"/>
  </cols>
  <sheetData>
    <row r="1" spans="1:33" ht="121.5" customHeight="1" x14ac:dyDescent="0.25">
      <c r="A1" s="431" t="s">
        <v>1984</v>
      </c>
      <c r="B1" s="718" t="s">
        <v>2016</v>
      </c>
      <c r="C1" s="718"/>
      <c r="D1" s="718"/>
      <c r="E1" s="718"/>
      <c r="F1" s="718"/>
      <c r="G1" s="718"/>
      <c r="H1" s="718"/>
      <c r="I1" s="718"/>
      <c r="J1" s="718"/>
      <c r="K1" s="718"/>
      <c r="L1" s="718"/>
      <c r="M1" s="718"/>
      <c r="N1" s="718"/>
      <c r="O1" s="718"/>
      <c r="P1" s="718"/>
      <c r="Q1" s="718"/>
      <c r="R1" s="718"/>
      <c r="S1" s="718"/>
      <c r="T1" s="718"/>
      <c r="U1" s="718"/>
      <c r="V1" s="718"/>
      <c r="W1" s="718"/>
      <c r="X1" s="718"/>
      <c r="Y1" s="718"/>
      <c r="Z1" s="718"/>
      <c r="AA1" s="505"/>
    </row>
    <row r="2" spans="1:33" s="441" customFormat="1" ht="79.5" customHeight="1" x14ac:dyDescent="0.2">
      <c r="A2" s="719" t="s">
        <v>1984</v>
      </c>
      <c r="B2" s="721" t="s">
        <v>0</v>
      </c>
      <c r="C2" s="722" t="s">
        <v>1</v>
      </c>
      <c r="D2" s="722" t="s">
        <v>2</v>
      </c>
      <c r="E2" s="722" t="s">
        <v>3</v>
      </c>
      <c r="F2" s="722" t="s">
        <v>1987</v>
      </c>
      <c r="G2" s="722" t="s">
        <v>1784</v>
      </c>
      <c r="H2" s="723" t="s">
        <v>2001</v>
      </c>
      <c r="I2" s="723"/>
      <c r="J2" s="723"/>
      <c r="K2" s="723"/>
      <c r="L2" s="723"/>
      <c r="M2" s="723"/>
      <c r="N2" s="723" t="s">
        <v>2002</v>
      </c>
      <c r="O2" s="723"/>
      <c r="P2" s="723"/>
      <c r="Q2" s="700" t="s">
        <v>1978</v>
      </c>
      <c r="R2" s="724" t="s">
        <v>1868</v>
      </c>
      <c r="S2" s="700" t="s">
        <v>1869</v>
      </c>
      <c r="T2" s="700" t="s">
        <v>2012</v>
      </c>
      <c r="U2" s="700" t="s">
        <v>1914</v>
      </c>
      <c r="V2" s="700" t="s">
        <v>1916</v>
      </c>
      <c r="W2" s="700" t="s">
        <v>1918</v>
      </c>
      <c r="X2" s="700" t="s">
        <v>10</v>
      </c>
      <c r="Y2" s="700" t="s">
        <v>1616</v>
      </c>
      <c r="Z2" s="700" t="s">
        <v>1919</v>
      </c>
      <c r="AA2" s="739" t="s">
        <v>1870</v>
      </c>
      <c r="AB2" s="739" t="s">
        <v>1871</v>
      </c>
      <c r="AC2" s="739" t="s">
        <v>1872</v>
      </c>
      <c r="AD2" s="739" t="s">
        <v>1873</v>
      </c>
      <c r="AE2" s="739" t="s">
        <v>1874</v>
      </c>
      <c r="AF2" s="740" t="s">
        <v>1875</v>
      </c>
    </row>
    <row r="3" spans="1:33" s="441" customFormat="1" ht="97.5" customHeight="1" x14ac:dyDescent="0.2">
      <c r="A3" s="720"/>
      <c r="B3" s="721"/>
      <c r="C3" s="722"/>
      <c r="D3" s="722"/>
      <c r="E3" s="722"/>
      <c r="F3" s="722"/>
      <c r="G3" s="722"/>
      <c r="H3" s="487" t="s">
        <v>1986</v>
      </c>
      <c r="I3" s="485" t="s">
        <v>13</v>
      </c>
      <c r="J3" s="486" t="s">
        <v>15</v>
      </c>
      <c r="K3" s="486" t="s">
        <v>16</v>
      </c>
      <c r="L3" s="486" t="s">
        <v>17</v>
      </c>
      <c r="M3" s="486" t="s">
        <v>14</v>
      </c>
      <c r="N3" s="487" t="s">
        <v>1985</v>
      </c>
      <c r="O3" s="485" t="s">
        <v>2003</v>
      </c>
      <c r="P3" s="444" t="s">
        <v>2004</v>
      </c>
      <c r="Q3" s="700"/>
      <c r="R3" s="724"/>
      <c r="S3" s="700"/>
      <c r="T3" s="700"/>
      <c r="U3" s="700"/>
      <c r="V3" s="700"/>
      <c r="W3" s="700"/>
      <c r="X3" s="700"/>
      <c r="Y3" s="700"/>
      <c r="Z3" s="700"/>
      <c r="AA3" s="739"/>
      <c r="AB3" s="739"/>
      <c r="AC3" s="739"/>
      <c r="AD3" s="739"/>
      <c r="AE3" s="739"/>
      <c r="AF3" s="740"/>
    </row>
    <row r="4" spans="1:33" ht="46.5" customHeight="1" x14ac:dyDescent="0.25">
      <c r="A4" s="472">
        <v>3</v>
      </c>
      <c r="B4" s="472">
        <v>1</v>
      </c>
      <c r="C4" s="311" t="s">
        <v>1545</v>
      </c>
      <c r="D4" s="355" t="s">
        <v>35</v>
      </c>
      <c r="E4" s="311" t="s">
        <v>1623</v>
      </c>
      <c r="F4" s="399" t="s">
        <v>1988</v>
      </c>
      <c r="G4" s="356" t="s">
        <v>1546</v>
      </c>
      <c r="H4" s="472" t="s">
        <v>27</v>
      </c>
      <c r="I4" s="472" t="s">
        <v>485</v>
      </c>
      <c r="J4" s="473">
        <v>32.6</v>
      </c>
      <c r="K4" s="484">
        <v>14.8</v>
      </c>
      <c r="L4" s="473">
        <f t="shared" ref="L4:L10" si="0">J4-K4</f>
        <v>17.8</v>
      </c>
      <c r="M4" s="473" t="s">
        <v>28</v>
      </c>
      <c r="N4" s="474">
        <v>18</v>
      </c>
      <c r="O4" s="474">
        <v>978</v>
      </c>
      <c r="P4" s="481">
        <v>32.6</v>
      </c>
      <c r="Q4" s="405">
        <v>468</v>
      </c>
      <c r="R4" s="359">
        <f t="shared" ref="R4:R10" si="1">K4/Q4</f>
        <v>3.1623931623931623E-2</v>
      </c>
      <c r="S4" s="360">
        <v>4</v>
      </c>
      <c r="T4" s="360" t="s">
        <v>2008</v>
      </c>
      <c r="U4" s="283" t="s">
        <v>1915</v>
      </c>
      <c r="V4" s="283" t="s">
        <v>1917</v>
      </c>
      <c r="W4" s="708" t="s">
        <v>1654</v>
      </c>
      <c r="X4" s="709"/>
      <c r="Y4" s="286" t="s">
        <v>1617</v>
      </c>
      <c r="Z4" s="286" t="s">
        <v>1921</v>
      </c>
      <c r="AA4" s="507">
        <f>K4*155000</f>
        <v>2294000</v>
      </c>
      <c r="AB4" s="507">
        <f>AA4*5</f>
        <v>11470000</v>
      </c>
      <c r="AC4" s="507">
        <f>S4*16000*30</f>
        <v>1920000</v>
      </c>
      <c r="AD4" s="507">
        <v>0</v>
      </c>
      <c r="AE4" s="507">
        <f>K4*3000</f>
        <v>44400</v>
      </c>
      <c r="AF4" s="507">
        <f>AA4+AB4+AC4+AD4+AE4</f>
        <v>15728400</v>
      </c>
    </row>
    <row r="5" spans="1:33" ht="43.5" customHeight="1" x14ac:dyDescent="0.25">
      <c r="A5" s="472">
        <v>4</v>
      </c>
      <c r="B5" s="472">
        <v>2</v>
      </c>
      <c r="C5" s="310" t="s">
        <v>127</v>
      </c>
      <c r="D5" s="355" t="s">
        <v>35</v>
      </c>
      <c r="E5" s="311" t="s">
        <v>1623</v>
      </c>
      <c r="F5" s="399" t="s">
        <v>1988</v>
      </c>
      <c r="G5" s="356" t="s">
        <v>128</v>
      </c>
      <c r="H5" s="472" t="s">
        <v>27</v>
      </c>
      <c r="I5" s="472" t="s">
        <v>131</v>
      </c>
      <c r="J5" s="473">
        <v>64.8</v>
      </c>
      <c r="K5" s="484">
        <v>28.7</v>
      </c>
      <c r="L5" s="473">
        <f t="shared" si="0"/>
        <v>36.099999999999994</v>
      </c>
      <c r="M5" s="473" t="s">
        <v>28</v>
      </c>
      <c r="N5" s="474" t="s">
        <v>29</v>
      </c>
      <c r="O5" s="474" t="s">
        <v>132</v>
      </c>
      <c r="P5" s="481">
        <v>64.8</v>
      </c>
      <c r="Q5" s="405">
        <v>759.59999999999991</v>
      </c>
      <c r="R5" s="359">
        <f t="shared" si="1"/>
        <v>3.7783043707214324E-2</v>
      </c>
      <c r="S5" s="360">
        <v>1</v>
      </c>
      <c r="T5" s="360" t="s">
        <v>2008</v>
      </c>
      <c r="U5" s="283" t="s">
        <v>1915</v>
      </c>
      <c r="V5" s="283" t="s">
        <v>1917</v>
      </c>
      <c r="W5" s="438" t="s">
        <v>129</v>
      </c>
      <c r="X5" s="283" t="s">
        <v>25</v>
      </c>
      <c r="Y5" s="286" t="s">
        <v>1617</v>
      </c>
      <c r="Z5" s="286" t="s">
        <v>1921</v>
      </c>
      <c r="AA5" s="507">
        <f t="shared" ref="AA5:AA65" si="2">K5*155000</f>
        <v>4448500</v>
      </c>
      <c r="AB5" s="507">
        <f t="shared" ref="AB5:AB65" si="3">AA5*5</f>
        <v>22242500</v>
      </c>
      <c r="AC5" s="507">
        <f t="shared" ref="AC5:AC65" si="4">S5*16000*30</f>
        <v>480000</v>
      </c>
      <c r="AD5" s="507">
        <v>0</v>
      </c>
      <c r="AE5" s="507">
        <f t="shared" ref="AE5:AE65" si="5">K5*3000</f>
        <v>86100</v>
      </c>
      <c r="AF5" s="507">
        <f t="shared" ref="AF5:AF65" si="6">AA5+AB5+AC5+AD5+AE5</f>
        <v>27257100</v>
      </c>
    </row>
    <row r="6" spans="1:33" ht="43.5" customHeight="1" x14ac:dyDescent="0.25">
      <c r="A6" s="472">
        <v>6</v>
      </c>
      <c r="B6" s="472">
        <v>3</v>
      </c>
      <c r="C6" s="310" t="s">
        <v>198</v>
      </c>
      <c r="D6" s="355" t="s">
        <v>35</v>
      </c>
      <c r="E6" s="311" t="s">
        <v>1623</v>
      </c>
      <c r="F6" s="399" t="s">
        <v>1988</v>
      </c>
      <c r="G6" s="356" t="s">
        <v>199</v>
      </c>
      <c r="H6" s="472" t="s">
        <v>27</v>
      </c>
      <c r="I6" s="472" t="s">
        <v>203</v>
      </c>
      <c r="J6" s="473">
        <v>97.1</v>
      </c>
      <c r="K6" s="484">
        <v>40.6</v>
      </c>
      <c r="L6" s="473">
        <f t="shared" si="0"/>
        <v>56.499999999999993</v>
      </c>
      <c r="M6" s="473" t="s">
        <v>28</v>
      </c>
      <c r="N6" s="474" t="s">
        <v>29</v>
      </c>
      <c r="O6" s="474">
        <v>991</v>
      </c>
      <c r="P6" s="481">
        <v>97.1</v>
      </c>
      <c r="Q6" s="405">
        <v>1835.9999999999998</v>
      </c>
      <c r="R6" s="359">
        <f t="shared" si="1"/>
        <v>2.2113289760348587E-2</v>
      </c>
      <c r="S6" s="360">
        <v>5</v>
      </c>
      <c r="T6" s="360" t="s">
        <v>2008</v>
      </c>
      <c r="U6" s="283" t="s">
        <v>1915</v>
      </c>
      <c r="V6" s="283" t="s">
        <v>1917</v>
      </c>
      <c r="W6" s="438" t="s">
        <v>201</v>
      </c>
      <c r="X6" s="283" t="s">
        <v>25</v>
      </c>
      <c r="Y6" s="286" t="s">
        <v>1617</v>
      </c>
      <c r="Z6" s="286" t="s">
        <v>1921</v>
      </c>
      <c r="AA6" s="507">
        <f t="shared" si="2"/>
        <v>6293000</v>
      </c>
      <c r="AB6" s="507">
        <f t="shared" si="3"/>
        <v>31465000</v>
      </c>
      <c r="AC6" s="507">
        <f t="shared" si="4"/>
        <v>2400000</v>
      </c>
      <c r="AD6" s="507">
        <v>0</v>
      </c>
      <c r="AE6" s="507">
        <f t="shared" si="5"/>
        <v>121800</v>
      </c>
      <c r="AF6" s="507">
        <f t="shared" si="6"/>
        <v>40279800</v>
      </c>
    </row>
    <row r="7" spans="1:33" ht="43.5" customHeight="1" x14ac:dyDescent="0.25">
      <c r="A7" s="472">
        <v>7</v>
      </c>
      <c r="B7" s="472">
        <v>4</v>
      </c>
      <c r="C7" s="310" t="s">
        <v>259</v>
      </c>
      <c r="D7" s="355" t="s">
        <v>35</v>
      </c>
      <c r="E7" s="311" t="s">
        <v>1623</v>
      </c>
      <c r="F7" s="399" t="s">
        <v>1988</v>
      </c>
      <c r="G7" s="356" t="s">
        <v>260</v>
      </c>
      <c r="H7" s="472" t="s">
        <v>27</v>
      </c>
      <c r="I7" s="472" t="s">
        <v>263</v>
      </c>
      <c r="J7" s="473">
        <v>32.299999999999997</v>
      </c>
      <c r="K7" s="484">
        <v>12.9</v>
      </c>
      <c r="L7" s="473">
        <f t="shared" si="0"/>
        <v>19.399999999999999</v>
      </c>
      <c r="M7" s="473" t="s">
        <v>28</v>
      </c>
      <c r="N7" s="474" t="s">
        <v>29</v>
      </c>
      <c r="O7" s="474">
        <v>1001</v>
      </c>
      <c r="P7" s="481">
        <v>32.299999999999997</v>
      </c>
      <c r="Q7" s="405">
        <v>684</v>
      </c>
      <c r="R7" s="359">
        <f t="shared" si="1"/>
        <v>1.8859649122807017E-2</v>
      </c>
      <c r="S7" s="360">
        <v>6</v>
      </c>
      <c r="T7" s="360" t="s">
        <v>2008</v>
      </c>
      <c r="U7" s="283" t="s">
        <v>1915</v>
      </c>
      <c r="V7" s="283" t="s">
        <v>1917</v>
      </c>
      <c r="W7" s="438" t="s">
        <v>261</v>
      </c>
      <c r="X7" s="283" t="s">
        <v>25</v>
      </c>
      <c r="Y7" s="286" t="s">
        <v>1617</v>
      </c>
      <c r="Z7" s="286" t="s">
        <v>1921</v>
      </c>
      <c r="AA7" s="507">
        <f t="shared" si="2"/>
        <v>1999500</v>
      </c>
      <c r="AB7" s="507">
        <f t="shared" si="3"/>
        <v>9997500</v>
      </c>
      <c r="AC7" s="507">
        <f t="shared" si="4"/>
        <v>2880000</v>
      </c>
      <c r="AD7" s="507">
        <v>0</v>
      </c>
      <c r="AE7" s="507">
        <f t="shared" si="5"/>
        <v>38700</v>
      </c>
      <c r="AF7" s="507">
        <f t="shared" si="6"/>
        <v>14915700</v>
      </c>
    </row>
    <row r="8" spans="1:33" ht="43.5" customHeight="1" x14ac:dyDescent="0.25">
      <c r="A8" s="472">
        <v>8</v>
      </c>
      <c r="B8" s="472">
        <v>5</v>
      </c>
      <c r="C8" s="310" t="s">
        <v>1555</v>
      </c>
      <c r="D8" s="355" t="s">
        <v>35</v>
      </c>
      <c r="E8" s="311" t="s">
        <v>1623</v>
      </c>
      <c r="F8" s="399" t="s">
        <v>1988</v>
      </c>
      <c r="G8" s="356" t="s">
        <v>1549</v>
      </c>
      <c r="H8" s="472" t="s">
        <v>27</v>
      </c>
      <c r="I8" s="472" t="s">
        <v>289</v>
      </c>
      <c r="J8" s="473">
        <v>162</v>
      </c>
      <c r="K8" s="484">
        <v>63.3</v>
      </c>
      <c r="L8" s="473">
        <f t="shared" si="0"/>
        <v>98.7</v>
      </c>
      <c r="M8" s="473" t="s">
        <v>28</v>
      </c>
      <c r="N8" s="474" t="s">
        <v>29</v>
      </c>
      <c r="O8" s="474">
        <v>1005</v>
      </c>
      <c r="P8" s="481">
        <v>162</v>
      </c>
      <c r="Q8" s="405">
        <v>2772</v>
      </c>
      <c r="R8" s="359">
        <f t="shared" si="1"/>
        <v>2.2835497835497834E-2</v>
      </c>
      <c r="S8" s="360">
        <v>5</v>
      </c>
      <c r="T8" s="360" t="s">
        <v>2008</v>
      </c>
      <c r="U8" s="283" t="s">
        <v>1915</v>
      </c>
      <c r="V8" s="283" t="s">
        <v>1917</v>
      </c>
      <c r="W8" s="438" t="s">
        <v>1551</v>
      </c>
      <c r="X8" s="283" t="s">
        <v>25</v>
      </c>
      <c r="Y8" s="286" t="s">
        <v>1617</v>
      </c>
      <c r="Z8" s="286" t="s">
        <v>1921</v>
      </c>
      <c r="AA8" s="507">
        <f t="shared" si="2"/>
        <v>9811500</v>
      </c>
      <c r="AB8" s="507">
        <f t="shared" si="3"/>
        <v>49057500</v>
      </c>
      <c r="AC8" s="507">
        <f t="shared" si="4"/>
        <v>2400000</v>
      </c>
      <c r="AD8" s="507">
        <v>0</v>
      </c>
      <c r="AE8" s="507">
        <f t="shared" si="5"/>
        <v>189900</v>
      </c>
      <c r="AF8" s="507">
        <f t="shared" si="6"/>
        <v>61458900</v>
      </c>
    </row>
    <row r="9" spans="1:33" ht="43.5" customHeight="1" x14ac:dyDescent="0.25">
      <c r="A9" s="472">
        <v>9</v>
      </c>
      <c r="B9" s="472">
        <v>6</v>
      </c>
      <c r="C9" s="310" t="s">
        <v>1556</v>
      </c>
      <c r="D9" s="355" t="s">
        <v>35</v>
      </c>
      <c r="E9" s="311" t="s">
        <v>1623</v>
      </c>
      <c r="F9" s="399" t="s">
        <v>1988</v>
      </c>
      <c r="G9" s="356" t="s">
        <v>1553</v>
      </c>
      <c r="H9" s="472" t="s">
        <v>27</v>
      </c>
      <c r="I9" s="472" t="s">
        <v>325</v>
      </c>
      <c r="J9" s="473">
        <v>32.6</v>
      </c>
      <c r="K9" s="484">
        <v>12.3</v>
      </c>
      <c r="L9" s="473">
        <f t="shared" si="0"/>
        <v>20.3</v>
      </c>
      <c r="M9" s="473" t="s">
        <v>28</v>
      </c>
      <c r="N9" s="474" t="s">
        <v>29</v>
      </c>
      <c r="O9" s="474">
        <v>1017</v>
      </c>
      <c r="P9" s="481">
        <v>32.6</v>
      </c>
      <c r="Q9" s="405">
        <v>468</v>
      </c>
      <c r="R9" s="359">
        <f t="shared" si="1"/>
        <v>2.6282051282051282E-2</v>
      </c>
      <c r="S9" s="360">
        <v>3</v>
      </c>
      <c r="T9" s="360" t="s">
        <v>2008</v>
      </c>
      <c r="U9" s="283" t="s">
        <v>1915</v>
      </c>
      <c r="V9" s="283" t="s">
        <v>1917</v>
      </c>
      <c r="W9" s="438" t="s">
        <v>1554</v>
      </c>
      <c r="X9" s="283" t="s">
        <v>25</v>
      </c>
      <c r="Y9" s="286" t="s">
        <v>1617</v>
      </c>
      <c r="Z9" s="286" t="s">
        <v>1921</v>
      </c>
      <c r="AA9" s="507">
        <f t="shared" si="2"/>
        <v>1906500</v>
      </c>
      <c r="AB9" s="507">
        <f t="shared" si="3"/>
        <v>9532500</v>
      </c>
      <c r="AC9" s="507">
        <f t="shared" si="4"/>
        <v>1440000</v>
      </c>
      <c r="AD9" s="507">
        <v>0</v>
      </c>
      <c r="AE9" s="507">
        <f t="shared" si="5"/>
        <v>36900</v>
      </c>
      <c r="AF9" s="507">
        <f t="shared" si="6"/>
        <v>12915900</v>
      </c>
      <c r="AG9" s="522"/>
    </row>
    <row r="10" spans="1:33" ht="43.5" customHeight="1" x14ac:dyDescent="0.25">
      <c r="A10" s="501">
        <v>11</v>
      </c>
      <c r="B10" s="501">
        <v>7</v>
      </c>
      <c r="C10" s="519" t="s">
        <v>2017</v>
      </c>
      <c r="D10" s="355" t="s">
        <v>35</v>
      </c>
      <c r="E10" s="311" t="s">
        <v>1623</v>
      </c>
      <c r="F10" s="399" t="s">
        <v>1988</v>
      </c>
      <c r="G10" s="356" t="s">
        <v>2018</v>
      </c>
      <c r="H10" s="501" t="s">
        <v>27</v>
      </c>
      <c r="I10" s="501" t="s">
        <v>379</v>
      </c>
      <c r="J10" s="498">
        <v>64.8</v>
      </c>
      <c r="K10" s="504">
        <v>24.4</v>
      </c>
      <c r="L10" s="498">
        <f t="shared" si="0"/>
        <v>40.4</v>
      </c>
      <c r="M10" s="498" t="s">
        <v>28</v>
      </c>
      <c r="N10" s="502" t="s">
        <v>29</v>
      </c>
      <c r="O10" s="502">
        <v>1019</v>
      </c>
      <c r="P10" s="499">
        <v>64.8</v>
      </c>
      <c r="Q10" s="500">
        <v>1152</v>
      </c>
      <c r="R10" s="496">
        <f t="shared" si="1"/>
        <v>2.1180555555555553E-2</v>
      </c>
      <c r="S10" s="497">
        <v>2</v>
      </c>
      <c r="T10" s="488" t="s">
        <v>2008</v>
      </c>
      <c r="U10" s="495" t="s">
        <v>1915</v>
      </c>
      <c r="V10" s="495" t="s">
        <v>1917</v>
      </c>
      <c r="W10" s="503" t="s">
        <v>377</v>
      </c>
      <c r="X10" s="495" t="s">
        <v>25</v>
      </c>
      <c r="Y10" s="494" t="s">
        <v>1617</v>
      </c>
      <c r="Z10" s="494" t="s">
        <v>1921</v>
      </c>
      <c r="AA10" s="507">
        <f t="shared" si="2"/>
        <v>3782000</v>
      </c>
      <c r="AB10" s="507">
        <f t="shared" si="3"/>
        <v>18910000</v>
      </c>
      <c r="AC10" s="507">
        <f t="shared" si="4"/>
        <v>960000</v>
      </c>
      <c r="AD10" s="507">
        <v>0</v>
      </c>
      <c r="AE10" s="507">
        <f t="shared" si="5"/>
        <v>73200</v>
      </c>
      <c r="AF10" s="507">
        <f t="shared" si="6"/>
        <v>23725200</v>
      </c>
      <c r="AG10" s="522" t="s">
        <v>2020</v>
      </c>
    </row>
    <row r="11" spans="1:33" ht="43.5" customHeight="1" x14ac:dyDescent="0.25">
      <c r="A11" s="472">
        <v>12</v>
      </c>
      <c r="B11" s="472">
        <v>8</v>
      </c>
      <c r="C11" s="311" t="s">
        <v>1560</v>
      </c>
      <c r="D11" s="355" t="s">
        <v>35</v>
      </c>
      <c r="E11" s="311" t="s">
        <v>1623</v>
      </c>
      <c r="F11" s="399" t="s">
        <v>1988</v>
      </c>
      <c r="G11" s="356" t="s">
        <v>1757</v>
      </c>
      <c r="H11" s="472" t="s">
        <v>27</v>
      </c>
      <c r="I11" s="472" t="s">
        <v>408</v>
      </c>
      <c r="J11" s="473">
        <v>162.4</v>
      </c>
      <c r="K11" s="484">
        <v>58.8</v>
      </c>
      <c r="L11" s="473">
        <f>J11-K11</f>
        <v>103.60000000000001</v>
      </c>
      <c r="M11" s="473" t="s">
        <v>28</v>
      </c>
      <c r="N11" s="474" t="s">
        <v>29</v>
      </c>
      <c r="O11" s="474">
        <v>1024</v>
      </c>
      <c r="P11" s="481">
        <v>162.4</v>
      </c>
      <c r="Q11" s="406">
        <v>2772</v>
      </c>
      <c r="R11" s="359">
        <f t="shared" ref="R11:R53" si="7">K11/Q11</f>
        <v>2.121212121212121E-2</v>
      </c>
      <c r="S11" s="360">
        <v>7</v>
      </c>
      <c r="T11" s="360" t="s">
        <v>2008</v>
      </c>
      <c r="U11" s="283" t="s">
        <v>1915</v>
      </c>
      <c r="V11" s="283" t="s">
        <v>1917</v>
      </c>
      <c r="W11" s="285" t="s">
        <v>1558</v>
      </c>
      <c r="X11" s="283" t="s">
        <v>25</v>
      </c>
      <c r="Y11" s="286" t="s">
        <v>1617</v>
      </c>
      <c r="Z11" s="286" t="s">
        <v>1921</v>
      </c>
      <c r="AA11" s="507">
        <f t="shared" si="2"/>
        <v>9114000</v>
      </c>
      <c r="AB11" s="507">
        <f t="shared" si="3"/>
        <v>45570000</v>
      </c>
      <c r="AC11" s="507">
        <f t="shared" si="4"/>
        <v>3360000</v>
      </c>
      <c r="AD11" s="507">
        <v>0</v>
      </c>
      <c r="AE11" s="507">
        <f t="shared" si="5"/>
        <v>176400</v>
      </c>
      <c r="AF11" s="507">
        <f t="shared" si="6"/>
        <v>58220400</v>
      </c>
      <c r="AG11" s="522"/>
    </row>
    <row r="12" spans="1:33" ht="43.5" customHeight="1" x14ac:dyDescent="0.25">
      <c r="A12" s="472">
        <v>13</v>
      </c>
      <c r="B12" s="472">
        <v>9</v>
      </c>
      <c r="C12" s="310" t="s">
        <v>843</v>
      </c>
      <c r="D12" s="355" t="s">
        <v>35</v>
      </c>
      <c r="E12" s="311" t="s">
        <v>1624</v>
      </c>
      <c r="F12" s="399" t="s">
        <v>1988</v>
      </c>
      <c r="G12" s="356" t="s">
        <v>844</v>
      </c>
      <c r="H12" s="472">
        <v>5</v>
      </c>
      <c r="I12" s="472">
        <v>5</v>
      </c>
      <c r="J12" s="473">
        <v>272.2</v>
      </c>
      <c r="K12" s="484">
        <v>4.5999999999999996</v>
      </c>
      <c r="L12" s="473">
        <f>J12-K12</f>
        <v>267.59999999999997</v>
      </c>
      <c r="M12" s="473" t="s">
        <v>28</v>
      </c>
      <c r="N12" s="474">
        <v>18</v>
      </c>
      <c r="O12" s="474">
        <v>759</v>
      </c>
      <c r="P12" s="481">
        <v>272.2</v>
      </c>
      <c r="Q12" s="406">
        <v>1152</v>
      </c>
      <c r="R12" s="359">
        <f t="shared" si="7"/>
        <v>3.9930555555555552E-3</v>
      </c>
      <c r="S12" s="360">
        <v>1</v>
      </c>
      <c r="T12" s="360" t="s">
        <v>2008</v>
      </c>
      <c r="U12" s="283" t="s">
        <v>1915</v>
      </c>
      <c r="V12" s="283" t="s">
        <v>1917</v>
      </c>
      <c r="W12" s="285" t="s">
        <v>1569</v>
      </c>
      <c r="X12" s="283" t="s">
        <v>25</v>
      </c>
      <c r="Y12" s="286" t="s">
        <v>1617</v>
      </c>
      <c r="Z12" s="286" t="s">
        <v>1921</v>
      </c>
      <c r="AA12" s="507">
        <f t="shared" si="2"/>
        <v>713000</v>
      </c>
      <c r="AB12" s="507">
        <f t="shared" si="3"/>
        <v>3565000</v>
      </c>
      <c r="AC12" s="507">
        <f t="shared" si="4"/>
        <v>480000</v>
      </c>
      <c r="AD12" s="507">
        <v>0</v>
      </c>
      <c r="AE12" s="507">
        <f t="shared" si="5"/>
        <v>13799.999999999998</v>
      </c>
      <c r="AF12" s="507">
        <f t="shared" si="6"/>
        <v>4771800</v>
      </c>
      <c r="AG12" s="522"/>
    </row>
    <row r="13" spans="1:33" ht="43.5" customHeight="1" x14ac:dyDescent="0.25">
      <c r="A13" s="472">
        <v>18</v>
      </c>
      <c r="B13" s="472">
        <v>11</v>
      </c>
      <c r="C13" s="310" t="s">
        <v>534</v>
      </c>
      <c r="D13" s="355" t="s">
        <v>35</v>
      </c>
      <c r="E13" s="311" t="s">
        <v>1625</v>
      </c>
      <c r="F13" s="399" t="s">
        <v>1988</v>
      </c>
      <c r="G13" s="356" t="s">
        <v>535</v>
      </c>
      <c r="H13" s="472" t="s">
        <v>424</v>
      </c>
      <c r="I13" s="472" t="s">
        <v>137</v>
      </c>
      <c r="J13" s="473">
        <v>291.2</v>
      </c>
      <c r="K13" s="484">
        <v>100.4</v>
      </c>
      <c r="L13" s="473">
        <f t="shared" ref="L13:L48" si="8">J13-K13</f>
        <v>190.79999999999998</v>
      </c>
      <c r="M13" s="473" t="s">
        <v>28</v>
      </c>
      <c r="N13" s="474" t="s">
        <v>29</v>
      </c>
      <c r="O13" s="474" t="s">
        <v>539</v>
      </c>
      <c r="P13" s="481">
        <v>291.2</v>
      </c>
      <c r="Q13" s="406">
        <v>2304</v>
      </c>
      <c r="R13" s="359">
        <f t="shared" si="7"/>
        <v>4.3576388888888894E-2</v>
      </c>
      <c r="S13" s="360">
        <v>6</v>
      </c>
      <c r="T13" s="360" t="s">
        <v>2008</v>
      </c>
      <c r="U13" s="283" t="s">
        <v>1915</v>
      </c>
      <c r="V13" s="283" t="s">
        <v>1917</v>
      </c>
      <c r="W13" s="285" t="s">
        <v>537</v>
      </c>
      <c r="X13" s="286" t="s">
        <v>25</v>
      </c>
      <c r="Y13" s="286" t="s">
        <v>1617</v>
      </c>
      <c r="Z13" s="286" t="s">
        <v>1921</v>
      </c>
      <c r="AA13" s="507">
        <f t="shared" si="2"/>
        <v>15562000</v>
      </c>
      <c r="AB13" s="507">
        <f t="shared" si="3"/>
        <v>77810000</v>
      </c>
      <c r="AC13" s="507">
        <f t="shared" si="4"/>
        <v>2880000</v>
      </c>
      <c r="AD13" s="507">
        <v>0</v>
      </c>
      <c r="AE13" s="507">
        <f t="shared" si="5"/>
        <v>301200</v>
      </c>
      <c r="AF13" s="507">
        <f t="shared" si="6"/>
        <v>96553200</v>
      </c>
      <c r="AG13" s="522"/>
    </row>
    <row r="14" spans="1:33" ht="43.5" customHeight="1" x14ac:dyDescent="0.25">
      <c r="A14" s="472">
        <v>19</v>
      </c>
      <c r="B14" s="472">
        <v>12</v>
      </c>
      <c r="C14" s="311" t="s">
        <v>1638</v>
      </c>
      <c r="D14" s="355" t="s">
        <v>35</v>
      </c>
      <c r="E14" s="311" t="s">
        <v>1625</v>
      </c>
      <c r="F14" s="399" t="s">
        <v>1988</v>
      </c>
      <c r="G14" s="356" t="s">
        <v>1749</v>
      </c>
      <c r="H14" s="472" t="s">
        <v>424</v>
      </c>
      <c r="I14" s="472" t="s">
        <v>146</v>
      </c>
      <c r="J14" s="473">
        <v>146.5</v>
      </c>
      <c r="K14" s="484">
        <v>50.1</v>
      </c>
      <c r="L14" s="473">
        <f t="shared" si="8"/>
        <v>96.4</v>
      </c>
      <c r="M14" s="473" t="s">
        <v>28</v>
      </c>
      <c r="N14" s="474" t="s">
        <v>29</v>
      </c>
      <c r="O14" s="474" t="s">
        <v>543</v>
      </c>
      <c r="P14" s="481">
        <v>146.5</v>
      </c>
      <c r="Q14" s="406">
        <v>2304</v>
      </c>
      <c r="R14" s="359">
        <f t="shared" si="7"/>
        <v>2.1744791666666666E-2</v>
      </c>
      <c r="S14" s="360">
        <v>3</v>
      </c>
      <c r="T14" s="360" t="s">
        <v>2008</v>
      </c>
      <c r="U14" s="283" t="s">
        <v>1915</v>
      </c>
      <c r="V14" s="283" t="s">
        <v>1917</v>
      </c>
      <c r="W14" s="285" t="s">
        <v>541</v>
      </c>
      <c r="X14" s="286" t="s">
        <v>25</v>
      </c>
      <c r="Y14" s="286" t="s">
        <v>1617</v>
      </c>
      <c r="Z14" s="286" t="s">
        <v>1921</v>
      </c>
      <c r="AA14" s="507">
        <f t="shared" si="2"/>
        <v>7765500</v>
      </c>
      <c r="AB14" s="507">
        <f t="shared" si="3"/>
        <v>38827500</v>
      </c>
      <c r="AC14" s="507">
        <f t="shared" si="4"/>
        <v>1440000</v>
      </c>
      <c r="AD14" s="507">
        <v>0</v>
      </c>
      <c r="AE14" s="507">
        <f t="shared" si="5"/>
        <v>150300</v>
      </c>
      <c r="AF14" s="507">
        <f t="shared" si="6"/>
        <v>48183300</v>
      </c>
      <c r="AG14" s="522"/>
    </row>
    <row r="15" spans="1:33" ht="43.5" customHeight="1" x14ac:dyDescent="0.25">
      <c r="A15" s="472">
        <v>20</v>
      </c>
      <c r="B15" s="472">
        <v>13</v>
      </c>
      <c r="C15" s="311" t="s">
        <v>1639</v>
      </c>
      <c r="D15" s="355" t="s">
        <v>35</v>
      </c>
      <c r="E15" s="311" t="s">
        <v>1625</v>
      </c>
      <c r="F15" s="399" t="s">
        <v>1988</v>
      </c>
      <c r="G15" s="356" t="s">
        <v>546</v>
      </c>
      <c r="H15" s="472" t="s">
        <v>424</v>
      </c>
      <c r="I15" s="472" t="s">
        <v>161</v>
      </c>
      <c r="J15" s="473">
        <v>73.5</v>
      </c>
      <c r="K15" s="484">
        <v>24.9</v>
      </c>
      <c r="L15" s="473">
        <f t="shared" si="8"/>
        <v>48.6</v>
      </c>
      <c r="M15" s="473" t="s">
        <v>28</v>
      </c>
      <c r="N15" s="474" t="s">
        <v>29</v>
      </c>
      <c r="O15" s="474" t="s">
        <v>549</v>
      </c>
      <c r="P15" s="481">
        <v>73.5</v>
      </c>
      <c r="Q15" s="406">
        <v>1152</v>
      </c>
      <c r="R15" s="359">
        <f t="shared" si="7"/>
        <v>2.1614583333333333E-2</v>
      </c>
      <c r="S15" s="360">
        <v>4</v>
      </c>
      <c r="T15" s="360" t="s">
        <v>2008</v>
      </c>
      <c r="U15" s="283" t="s">
        <v>1915</v>
      </c>
      <c r="V15" s="283" t="s">
        <v>1917</v>
      </c>
      <c r="W15" s="285" t="s">
        <v>547</v>
      </c>
      <c r="X15" s="286" t="s">
        <v>25</v>
      </c>
      <c r="Y15" s="286" t="s">
        <v>1617</v>
      </c>
      <c r="Z15" s="286" t="s">
        <v>1921</v>
      </c>
      <c r="AA15" s="507">
        <f t="shared" si="2"/>
        <v>3859500</v>
      </c>
      <c r="AB15" s="507">
        <f t="shared" si="3"/>
        <v>19297500</v>
      </c>
      <c r="AC15" s="507">
        <f t="shared" si="4"/>
        <v>1920000</v>
      </c>
      <c r="AD15" s="507">
        <v>0</v>
      </c>
      <c r="AE15" s="507">
        <f t="shared" si="5"/>
        <v>74700</v>
      </c>
      <c r="AF15" s="507">
        <f t="shared" si="6"/>
        <v>25151700</v>
      </c>
      <c r="AG15" s="522"/>
    </row>
    <row r="16" spans="1:33" ht="43.5" customHeight="1" x14ac:dyDescent="0.25">
      <c r="A16" s="472">
        <v>22</v>
      </c>
      <c r="B16" s="472">
        <v>15</v>
      </c>
      <c r="C16" s="310" t="s">
        <v>1642</v>
      </c>
      <c r="D16" s="355" t="s">
        <v>35</v>
      </c>
      <c r="E16" s="311" t="s">
        <v>1625</v>
      </c>
      <c r="F16" s="399" t="s">
        <v>1988</v>
      </c>
      <c r="G16" s="356" t="s">
        <v>1643</v>
      </c>
      <c r="H16" s="472" t="s">
        <v>424</v>
      </c>
      <c r="I16" s="472" t="s">
        <v>575</v>
      </c>
      <c r="J16" s="473">
        <v>111.9</v>
      </c>
      <c r="K16" s="484">
        <v>37.6</v>
      </c>
      <c r="L16" s="473">
        <f t="shared" si="8"/>
        <v>74.300000000000011</v>
      </c>
      <c r="M16" s="473" t="s">
        <v>28</v>
      </c>
      <c r="N16" s="474" t="s">
        <v>29</v>
      </c>
      <c r="O16" s="474" t="s">
        <v>576</v>
      </c>
      <c r="P16" s="481">
        <v>111.9</v>
      </c>
      <c r="Q16" s="406">
        <v>1843.2</v>
      </c>
      <c r="R16" s="359">
        <f t="shared" si="7"/>
        <v>2.0399305555555556E-2</v>
      </c>
      <c r="S16" s="360">
        <v>7</v>
      </c>
      <c r="T16" s="360" t="s">
        <v>2008</v>
      </c>
      <c r="U16" s="283" t="s">
        <v>1915</v>
      </c>
      <c r="V16" s="283" t="s">
        <v>1917</v>
      </c>
      <c r="W16" s="285" t="s">
        <v>1644</v>
      </c>
      <c r="X16" s="286" t="s">
        <v>25</v>
      </c>
      <c r="Y16" s="286" t="s">
        <v>1617</v>
      </c>
      <c r="Z16" s="286" t="s">
        <v>1921</v>
      </c>
      <c r="AA16" s="507">
        <f t="shared" si="2"/>
        <v>5828000</v>
      </c>
      <c r="AB16" s="507">
        <f t="shared" si="3"/>
        <v>29140000</v>
      </c>
      <c r="AC16" s="507">
        <f t="shared" si="4"/>
        <v>3360000</v>
      </c>
      <c r="AD16" s="507">
        <v>0</v>
      </c>
      <c r="AE16" s="507">
        <f t="shared" si="5"/>
        <v>112800</v>
      </c>
      <c r="AF16" s="507">
        <f t="shared" si="6"/>
        <v>38440800</v>
      </c>
      <c r="AG16" s="522"/>
    </row>
    <row r="17" spans="1:33" ht="43.5" customHeight="1" x14ac:dyDescent="0.25">
      <c r="A17" s="472">
        <v>23</v>
      </c>
      <c r="B17" s="472">
        <v>16</v>
      </c>
      <c r="C17" s="311" t="s">
        <v>1646</v>
      </c>
      <c r="D17" s="355" t="s">
        <v>35</v>
      </c>
      <c r="E17" s="311" t="s">
        <v>1625</v>
      </c>
      <c r="F17" s="399" t="s">
        <v>1988</v>
      </c>
      <c r="G17" s="356" t="s">
        <v>579</v>
      </c>
      <c r="H17" s="472" t="s">
        <v>424</v>
      </c>
      <c r="I17" s="472" t="s">
        <v>203</v>
      </c>
      <c r="J17" s="473">
        <v>147.80000000000001</v>
      </c>
      <c r="K17" s="484">
        <v>49.8</v>
      </c>
      <c r="L17" s="473">
        <f t="shared" si="8"/>
        <v>98.000000000000014</v>
      </c>
      <c r="M17" s="473" t="s">
        <v>28</v>
      </c>
      <c r="N17" s="474" t="s">
        <v>29</v>
      </c>
      <c r="O17" s="474" t="s">
        <v>582</v>
      </c>
      <c r="P17" s="481">
        <v>147.80000000000001</v>
      </c>
      <c r="Q17" s="406">
        <v>2304</v>
      </c>
      <c r="R17" s="359">
        <f t="shared" si="7"/>
        <v>2.1614583333333333E-2</v>
      </c>
      <c r="S17" s="360">
        <v>7</v>
      </c>
      <c r="T17" s="360" t="s">
        <v>2008</v>
      </c>
      <c r="U17" s="283" t="s">
        <v>1915</v>
      </c>
      <c r="V17" s="283" t="s">
        <v>1917</v>
      </c>
      <c r="W17" s="285" t="s">
        <v>580</v>
      </c>
      <c r="X17" s="286" t="s">
        <v>25</v>
      </c>
      <c r="Y17" s="286" t="s">
        <v>1617</v>
      </c>
      <c r="Z17" s="286" t="s">
        <v>1921</v>
      </c>
      <c r="AA17" s="507">
        <f t="shared" si="2"/>
        <v>7719000</v>
      </c>
      <c r="AB17" s="507">
        <f t="shared" si="3"/>
        <v>38595000</v>
      </c>
      <c r="AC17" s="507">
        <f t="shared" si="4"/>
        <v>3360000</v>
      </c>
      <c r="AD17" s="507">
        <v>0</v>
      </c>
      <c r="AE17" s="507">
        <f t="shared" si="5"/>
        <v>149400</v>
      </c>
      <c r="AF17" s="507">
        <f t="shared" si="6"/>
        <v>49823400</v>
      </c>
      <c r="AG17" s="522"/>
    </row>
    <row r="18" spans="1:33" ht="43.5" customHeight="1" x14ac:dyDescent="0.25">
      <c r="A18" s="472">
        <v>24</v>
      </c>
      <c r="B18" s="472">
        <v>17</v>
      </c>
      <c r="C18" s="311" t="s">
        <v>1647</v>
      </c>
      <c r="D18" s="355" t="s">
        <v>35</v>
      </c>
      <c r="E18" s="311" t="s">
        <v>1625</v>
      </c>
      <c r="F18" s="399" t="s">
        <v>1988</v>
      </c>
      <c r="G18" s="356" t="s">
        <v>1648</v>
      </c>
      <c r="H18" s="472" t="s">
        <v>424</v>
      </c>
      <c r="I18" s="472" t="s">
        <v>649</v>
      </c>
      <c r="J18" s="473">
        <v>37.700000000000003</v>
      </c>
      <c r="K18" s="484">
        <v>12.4</v>
      </c>
      <c r="L18" s="473">
        <f t="shared" si="8"/>
        <v>25.300000000000004</v>
      </c>
      <c r="M18" s="473" t="s">
        <v>28</v>
      </c>
      <c r="N18" s="474" t="s">
        <v>29</v>
      </c>
      <c r="O18" s="474" t="s">
        <v>1582</v>
      </c>
      <c r="P18" s="481">
        <v>37.700000000000003</v>
      </c>
      <c r="Q18" s="406">
        <v>687.6</v>
      </c>
      <c r="R18" s="359">
        <f t="shared" si="7"/>
        <v>1.8033740546829553E-2</v>
      </c>
      <c r="S18" s="360">
        <v>6</v>
      </c>
      <c r="T18" s="360" t="s">
        <v>2008</v>
      </c>
      <c r="U18" s="283" t="s">
        <v>1915</v>
      </c>
      <c r="V18" s="283" t="s">
        <v>1917</v>
      </c>
      <c r="W18" s="285" t="s">
        <v>1951</v>
      </c>
      <c r="X18" s="286" t="s">
        <v>25</v>
      </c>
      <c r="Y18" s="286" t="s">
        <v>1617</v>
      </c>
      <c r="Z18" s="286" t="s">
        <v>1921</v>
      </c>
      <c r="AA18" s="507">
        <f t="shared" si="2"/>
        <v>1922000</v>
      </c>
      <c r="AB18" s="507">
        <f t="shared" si="3"/>
        <v>9610000</v>
      </c>
      <c r="AC18" s="507">
        <f t="shared" si="4"/>
        <v>2880000</v>
      </c>
      <c r="AD18" s="507">
        <v>0</v>
      </c>
      <c r="AE18" s="507">
        <f t="shared" si="5"/>
        <v>37200</v>
      </c>
      <c r="AF18" s="507">
        <f t="shared" si="6"/>
        <v>14449200</v>
      </c>
      <c r="AG18" s="522"/>
    </row>
    <row r="19" spans="1:33" ht="43.5" customHeight="1" x14ac:dyDescent="0.25">
      <c r="A19" s="472">
        <v>25</v>
      </c>
      <c r="B19" s="472">
        <v>18</v>
      </c>
      <c r="C19" s="311" t="s">
        <v>1649</v>
      </c>
      <c r="D19" s="355" t="s">
        <v>35</v>
      </c>
      <c r="E19" s="311" t="s">
        <v>1625</v>
      </c>
      <c r="F19" s="399" t="s">
        <v>1988</v>
      </c>
      <c r="G19" s="356" t="s">
        <v>1751</v>
      </c>
      <c r="H19" s="472" t="s">
        <v>424</v>
      </c>
      <c r="I19" s="472" t="s">
        <v>237</v>
      </c>
      <c r="J19" s="473">
        <v>114.4</v>
      </c>
      <c r="K19" s="484">
        <v>37.5</v>
      </c>
      <c r="L19" s="473">
        <f t="shared" si="8"/>
        <v>76.900000000000006</v>
      </c>
      <c r="M19" s="473" t="s">
        <v>28</v>
      </c>
      <c r="N19" s="474" t="s">
        <v>29</v>
      </c>
      <c r="O19" s="474" t="s">
        <v>611</v>
      </c>
      <c r="P19" s="481">
        <v>114.4</v>
      </c>
      <c r="Q19" s="406">
        <v>1404</v>
      </c>
      <c r="R19" s="359">
        <f t="shared" si="7"/>
        <v>2.6709401709401708E-2</v>
      </c>
      <c r="S19" s="360">
        <v>4</v>
      </c>
      <c r="T19" s="360" t="s">
        <v>2008</v>
      </c>
      <c r="U19" s="283" t="s">
        <v>1915</v>
      </c>
      <c r="V19" s="283" t="s">
        <v>1917</v>
      </c>
      <c r="W19" s="285" t="s">
        <v>609</v>
      </c>
      <c r="X19" s="286" t="s">
        <v>25</v>
      </c>
      <c r="Y19" s="286" t="s">
        <v>1617</v>
      </c>
      <c r="Z19" s="286" t="s">
        <v>1921</v>
      </c>
      <c r="AA19" s="507">
        <f t="shared" si="2"/>
        <v>5812500</v>
      </c>
      <c r="AB19" s="507">
        <f t="shared" si="3"/>
        <v>29062500</v>
      </c>
      <c r="AC19" s="507">
        <f t="shared" si="4"/>
        <v>1920000</v>
      </c>
      <c r="AD19" s="507">
        <v>0</v>
      </c>
      <c r="AE19" s="507">
        <f t="shared" si="5"/>
        <v>112500</v>
      </c>
      <c r="AF19" s="507">
        <f t="shared" si="6"/>
        <v>36907500</v>
      </c>
      <c r="AG19" s="522"/>
    </row>
    <row r="20" spans="1:33" ht="43.5" customHeight="1" x14ac:dyDescent="0.25">
      <c r="A20" s="472">
        <v>27</v>
      </c>
      <c r="B20" s="472">
        <v>19</v>
      </c>
      <c r="C20" s="311" t="s">
        <v>1651</v>
      </c>
      <c r="D20" s="355" t="s">
        <v>35</v>
      </c>
      <c r="E20" s="311" t="s">
        <v>1625</v>
      </c>
      <c r="F20" s="399" t="s">
        <v>1988</v>
      </c>
      <c r="G20" s="356" t="s">
        <v>1753</v>
      </c>
      <c r="H20" s="472" t="s">
        <v>424</v>
      </c>
      <c r="I20" s="472" t="s">
        <v>296</v>
      </c>
      <c r="J20" s="473">
        <v>76.599999999999994</v>
      </c>
      <c r="K20" s="484">
        <v>24.8</v>
      </c>
      <c r="L20" s="473">
        <f t="shared" si="8"/>
        <v>51.8</v>
      </c>
      <c r="M20" s="473" t="s">
        <v>28</v>
      </c>
      <c r="N20" s="474" t="s">
        <v>168</v>
      </c>
      <c r="O20" s="474" t="s">
        <v>431</v>
      </c>
      <c r="P20" s="481">
        <v>76.599999999999994</v>
      </c>
      <c r="Q20" s="406">
        <v>1368</v>
      </c>
      <c r="R20" s="359">
        <f t="shared" si="7"/>
        <v>1.8128654970760234E-2</v>
      </c>
      <c r="S20" s="360">
        <v>6</v>
      </c>
      <c r="T20" s="360" t="s">
        <v>2008</v>
      </c>
      <c r="U20" s="283" t="s">
        <v>1915</v>
      </c>
      <c r="V20" s="283" t="s">
        <v>1917</v>
      </c>
      <c r="W20" s="285" t="s">
        <v>1945</v>
      </c>
      <c r="X20" s="286" t="s">
        <v>25</v>
      </c>
      <c r="Y20" s="286" t="s">
        <v>1617</v>
      </c>
      <c r="Z20" s="286" t="s">
        <v>1921</v>
      </c>
      <c r="AA20" s="507">
        <f t="shared" si="2"/>
        <v>3844000</v>
      </c>
      <c r="AB20" s="507">
        <f t="shared" si="3"/>
        <v>19220000</v>
      </c>
      <c r="AC20" s="507">
        <f t="shared" si="4"/>
        <v>2880000</v>
      </c>
      <c r="AD20" s="507">
        <v>0</v>
      </c>
      <c r="AE20" s="507">
        <f t="shared" si="5"/>
        <v>74400</v>
      </c>
      <c r="AF20" s="507">
        <f t="shared" si="6"/>
        <v>26018400</v>
      </c>
      <c r="AG20" s="522"/>
    </row>
    <row r="21" spans="1:33" ht="43.5" customHeight="1" x14ac:dyDescent="0.25">
      <c r="A21" s="472">
        <v>28</v>
      </c>
      <c r="B21" s="472">
        <v>20</v>
      </c>
      <c r="C21" s="310" t="s">
        <v>664</v>
      </c>
      <c r="D21" s="355" t="s">
        <v>35</v>
      </c>
      <c r="E21" s="311" t="s">
        <v>1625</v>
      </c>
      <c r="F21" s="399" t="s">
        <v>1988</v>
      </c>
      <c r="G21" s="356" t="s">
        <v>665</v>
      </c>
      <c r="H21" s="472" t="s">
        <v>424</v>
      </c>
      <c r="I21" s="472" t="s">
        <v>315</v>
      </c>
      <c r="J21" s="473">
        <v>274.7</v>
      </c>
      <c r="K21" s="484">
        <v>87.4</v>
      </c>
      <c r="L21" s="473">
        <f t="shared" si="8"/>
        <v>187.29999999999998</v>
      </c>
      <c r="M21" s="473" t="s">
        <v>28</v>
      </c>
      <c r="N21" s="474" t="s">
        <v>168</v>
      </c>
      <c r="O21" s="474" t="s">
        <v>668</v>
      </c>
      <c r="P21" s="481">
        <v>274.7</v>
      </c>
      <c r="Q21" s="406">
        <v>3924</v>
      </c>
      <c r="R21" s="359">
        <f t="shared" si="7"/>
        <v>2.2273190621814477E-2</v>
      </c>
      <c r="S21" s="360">
        <v>7</v>
      </c>
      <c r="T21" s="360" t="s">
        <v>2008</v>
      </c>
      <c r="U21" s="283" t="s">
        <v>1915</v>
      </c>
      <c r="V21" s="283" t="s">
        <v>1917</v>
      </c>
      <c r="W21" s="285" t="s">
        <v>666</v>
      </c>
      <c r="X21" s="286" t="s">
        <v>25</v>
      </c>
      <c r="Y21" s="286" t="s">
        <v>1617</v>
      </c>
      <c r="Z21" s="286" t="s">
        <v>1921</v>
      </c>
      <c r="AA21" s="507">
        <f t="shared" si="2"/>
        <v>13547000</v>
      </c>
      <c r="AB21" s="507">
        <f t="shared" si="3"/>
        <v>67735000</v>
      </c>
      <c r="AC21" s="507">
        <f t="shared" si="4"/>
        <v>3360000</v>
      </c>
      <c r="AD21" s="507">
        <v>0</v>
      </c>
      <c r="AE21" s="507">
        <f t="shared" si="5"/>
        <v>262200</v>
      </c>
      <c r="AF21" s="507">
        <f t="shared" si="6"/>
        <v>84904200</v>
      </c>
      <c r="AG21" s="522"/>
    </row>
    <row r="22" spans="1:33" ht="45" customHeight="1" x14ac:dyDescent="0.25">
      <c r="A22" s="472">
        <v>29</v>
      </c>
      <c r="B22" s="472">
        <v>21</v>
      </c>
      <c r="C22" s="311" t="s">
        <v>1652</v>
      </c>
      <c r="D22" s="355" t="s">
        <v>35</v>
      </c>
      <c r="E22" s="311" t="s">
        <v>1625</v>
      </c>
      <c r="F22" s="399" t="s">
        <v>1988</v>
      </c>
      <c r="G22" s="356" t="s">
        <v>700</v>
      </c>
      <c r="H22" s="472" t="s">
        <v>424</v>
      </c>
      <c r="I22" s="472" t="s">
        <v>346</v>
      </c>
      <c r="J22" s="473">
        <v>120.4</v>
      </c>
      <c r="K22" s="484">
        <v>37.6</v>
      </c>
      <c r="L22" s="473">
        <f t="shared" si="8"/>
        <v>82.800000000000011</v>
      </c>
      <c r="M22" s="473" t="s">
        <v>28</v>
      </c>
      <c r="N22" s="474" t="s">
        <v>168</v>
      </c>
      <c r="O22" s="474" t="s">
        <v>704</v>
      </c>
      <c r="P22" s="481">
        <v>120.4</v>
      </c>
      <c r="Q22" s="406">
        <v>1620</v>
      </c>
      <c r="R22" s="359">
        <f t="shared" si="7"/>
        <v>2.3209876543209877E-2</v>
      </c>
      <c r="S22" s="360">
        <v>8</v>
      </c>
      <c r="T22" s="360" t="s">
        <v>2008</v>
      </c>
      <c r="U22" s="283" t="s">
        <v>1915</v>
      </c>
      <c r="V22" s="283" t="s">
        <v>1917</v>
      </c>
      <c r="W22" s="285" t="s">
        <v>702</v>
      </c>
      <c r="X22" s="286" t="s">
        <v>25</v>
      </c>
      <c r="Y22" s="286" t="s">
        <v>1617</v>
      </c>
      <c r="Z22" s="286" t="s">
        <v>1921</v>
      </c>
      <c r="AA22" s="507">
        <f t="shared" si="2"/>
        <v>5828000</v>
      </c>
      <c r="AB22" s="507">
        <f t="shared" si="3"/>
        <v>29140000</v>
      </c>
      <c r="AC22" s="507">
        <f t="shared" si="4"/>
        <v>3840000</v>
      </c>
      <c r="AD22" s="507">
        <v>0</v>
      </c>
      <c r="AE22" s="507">
        <f t="shared" si="5"/>
        <v>112800</v>
      </c>
      <c r="AF22" s="507">
        <f t="shared" si="6"/>
        <v>38920800</v>
      </c>
      <c r="AG22" s="522"/>
    </row>
    <row r="23" spans="1:33" ht="48.75" customHeight="1" x14ac:dyDescent="0.25">
      <c r="A23" s="472">
        <v>30</v>
      </c>
      <c r="B23" s="472">
        <v>22</v>
      </c>
      <c r="C23" s="311" t="s">
        <v>1769</v>
      </c>
      <c r="D23" s="355" t="s">
        <v>35</v>
      </c>
      <c r="E23" s="311" t="s">
        <v>1625</v>
      </c>
      <c r="F23" s="399" t="s">
        <v>1988</v>
      </c>
      <c r="G23" s="356" t="s">
        <v>1754</v>
      </c>
      <c r="H23" s="472" t="s">
        <v>424</v>
      </c>
      <c r="I23" s="472" t="s">
        <v>359</v>
      </c>
      <c r="J23" s="473">
        <v>159.9</v>
      </c>
      <c r="K23" s="484">
        <v>50.1</v>
      </c>
      <c r="L23" s="473">
        <f t="shared" si="8"/>
        <v>109.80000000000001</v>
      </c>
      <c r="M23" s="473" t="s">
        <v>28</v>
      </c>
      <c r="N23" s="474" t="s">
        <v>168</v>
      </c>
      <c r="O23" s="474" t="s">
        <v>713</v>
      </c>
      <c r="P23" s="481">
        <v>159.9</v>
      </c>
      <c r="Q23" s="406">
        <v>2304</v>
      </c>
      <c r="R23" s="359">
        <f t="shared" si="7"/>
        <v>2.1744791666666666E-2</v>
      </c>
      <c r="S23" s="360">
        <v>9</v>
      </c>
      <c r="T23" s="360" t="s">
        <v>2008</v>
      </c>
      <c r="U23" s="283" t="s">
        <v>1915</v>
      </c>
      <c r="V23" s="283" t="s">
        <v>1917</v>
      </c>
      <c r="W23" s="708" t="s">
        <v>2013</v>
      </c>
      <c r="X23" s="709"/>
      <c r="Y23" s="286" t="s">
        <v>1617</v>
      </c>
      <c r="Z23" s="286" t="s">
        <v>1921</v>
      </c>
      <c r="AA23" s="507">
        <f t="shared" si="2"/>
        <v>7765500</v>
      </c>
      <c r="AB23" s="507">
        <f t="shared" si="3"/>
        <v>38827500</v>
      </c>
      <c r="AC23" s="507">
        <f t="shared" si="4"/>
        <v>4320000</v>
      </c>
      <c r="AD23" s="507">
        <v>0</v>
      </c>
      <c r="AE23" s="507">
        <f t="shared" si="5"/>
        <v>150300</v>
      </c>
      <c r="AF23" s="507">
        <f t="shared" si="6"/>
        <v>51063300</v>
      </c>
      <c r="AG23" s="522"/>
    </row>
    <row r="24" spans="1:33" ht="43.5" customHeight="1" x14ac:dyDescent="0.25">
      <c r="A24" s="472">
        <v>31</v>
      </c>
      <c r="B24" s="472">
        <v>23</v>
      </c>
      <c r="C24" s="311" t="s">
        <v>1656</v>
      </c>
      <c r="D24" s="355" t="s">
        <v>35</v>
      </c>
      <c r="E24" s="311" t="s">
        <v>1625</v>
      </c>
      <c r="F24" s="399" t="s">
        <v>1988</v>
      </c>
      <c r="G24" s="356" t="s">
        <v>715</v>
      </c>
      <c r="H24" s="472" t="s">
        <v>424</v>
      </c>
      <c r="I24" s="472" t="s">
        <v>366</v>
      </c>
      <c r="J24" s="473">
        <v>199.3</v>
      </c>
      <c r="K24" s="484">
        <v>62.4</v>
      </c>
      <c r="L24" s="473">
        <f t="shared" si="8"/>
        <v>136.9</v>
      </c>
      <c r="M24" s="473" t="s">
        <v>28</v>
      </c>
      <c r="N24" s="474" t="s">
        <v>168</v>
      </c>
      <c r="O24" s="474" t="s">
        <v>718</v>
      </c>
      <c r="P24" s="481">
        <v>199.3</v>
      </c>
      <c r="Q24" s="406">
        <v>2772</v>
      </c>
      <c r="R24" s="359">
        <f t="shared" si="7"/>
        <v>2.2510822510822509E-2</v>
      </c>
      <c r="S24" s="360">
        <v>6</v>
      </c>
      <c r="T24" s="360" t="s">
        <v>2008</v>
      </c>
      <c r="U24" s="283" t="s">
        <v>1915</v>
      </c>
      <c r="V24" s="283" t="s">
        <v>1917</v>
      </c>
      <c r="W24" s="285" t="s">
        <v>716</v>
      </c>
      <c r="X24" s="286" t="s">
        <v>25</v>
      </c>
      <c r="Y24" s="286" t="s">
        <v>1617</v>
      </c>
      <c r="Z24" s="286" t="s">
        <v>1921</v>
      </c>
      <c r="AA24" s="507">
        <f t="shared" si="2"/>
        <v>9672000</v>
      </c>
      <c r="AB24" s="507">
        <f t="shared" si="3"/>
        <v>48360000</v>
      </c>
      <c r="AC24" s="507">
        <f t="shared" si="4"/>
        <v>2880000</v>
      </c>
      <c r="AD24" s="507">
        <v>0</v>
      </c>
      <c r="AE24" s="507">
        <f t="shared" si="5"/>
        <v>187200</v>
      </c>
      <c r="AF24" s="507">
        <f t="shared" si="6"/>
        <v>61099200</v>
      </c>
      <c r="AG24" s="522"/>
    </row>
    <row r="25" spans="1:33" ht="43.5" customHeight="1" x14ac:dyDescent="0.25">
      <c r="A25" s="472">
        <v>32</v>
      </c>
      <c r="B25" s="472">
        <v>24</v>
      </c>
      <c r="C25" s="311" t="s">
        <v>1669</v>
      </c>
      <c r="D25" s="355" t="s">
        <v>35</v>
      </c>
      <c r="E25" s="311" t="s">
        <v>1624</v>
      </c>
      <c r="F25" s="399" t="s">
        <v>1988</v>
      </c>
      <c r="G25" s="356" t="s">
        <v>791</v>
      </c>
      <c r="H25" s="472" t="s">
        <v>40</v>
      </c>
      <c r="I25" s="472" t="s">
        <v>168</v>
      </c>
      <c r="J25" s="473">
        <v>436.2</v>
      </c>
      <c r="K25" s="484">
        <v>45.1</v>
      </c>
      <c r="L25" s="473">
        <f t="shared" si="8"/>
        <v>391.09999999999997</v>
      </c>
      <c r="M25" s="473" t="s">
        <v>28</v>
      </c>
      <c r="N25" s="474" t="s">
        <v>168</v>
      </c>
      <c r="O25" s="474" t="s">
        <v>795</v>
      </c>
      <c r="P25" s="481">
        <v>436.2</v>
      </c>
      <c r="Q25" s="406">
        <v>3848.3999999999996</v>
      </c>
      <c r="R25" s="359">
        <f t="shared" si="7"/>
        <v>1.1719156012888475E-2</v>
      </c>
      <c r="S25" s="363" t="s">
        <v>1981</v>
      </c>
      <c r="T25" s="363" t="s">
        <v>2008</v>
      </c>
      <c r="U25" s="283" t="s">
        <v>1915</v>
      </c>
      <c r="V25" s="283" t="s">
        <v>1917</v>
      </c>
      <c r="W25" s="285" t="s">
        <v>793</v>
      </c>
      <c r="X25" s="286" t="s">
        <v>25</v>
      </c>
      <c r="Y25" s="286" t="s">
        <v>1617</v>
      </c>
      <c r="Z25" s="286" t="s">
        <v>1921</v>
      </c>
      <c r="AA25" s="507">
        <f t="shared" si="2"/>
        <v>6990500</v>
      </c>
      <c r="AB25" s="507">
        <f t="shared" si="3"/>
        <v>34952500</v>
      </c>
      <c r="AC25" s="507">
        <f t="shared" si="4"/>
        <v>1920000</v>
      </c>
      <c r="AD25" s="507">
        <v>0</v>
      </c>
      <c r="AE25" s="507">
        <f t="shared" si="5"/>
        <v>135300</v>
      </c>
      <c r="AF25" s="507">
        <f t="shared" si="6"/>
        <v>43998300</v>
      </c>
      <c r="AG25" s="522"/>
    </row>
    <row r="26" spans="1:33" ht="43.5" customHeight="1" x14ac:dyDescent="0.25">
      <c r="A26" s="472">
        <v>33</v>
      </c>
      <c r="B26" s="472">
        <v>25</v>
      </c>
      <c r="C26" s="311" t="s">
        <v>1658</v>
      </c>
      <c r="D26" s="355" t="s">
        <v>35</v>
      </c>
      <c r="E26" s="311" t="s">
        <v>1624</v>
      </c>
      <c r="F26" s="399" t="s">
        <v>1988</v>
      </c>
      <c r="G26" s="356" t="s">
        <v>1744</v>
      </c>
      <c r="H26" s="472" t="s">
        <v>40</v>
      </c>
      <c r="I26" s="472" t="s">
        <v>182</v>
      </c>
      <c r="J26" s="473">
        <v>184.7</v>
      </c>
      <c r="K26" s="484">
        <v>19.5</v>
      </c>
      <c r="L26" s="473">
        <f t="shared" si="8"/>
        <v>165.2</v>
      </c>
      <c r="M26" s="473" t="s">
        <v>28</v>
      </c>
      <c r="N26" s="474" t="s">
        <v>168</v>
      </c>
      <c r="O26" s="474" t="s">
        <v>799</v>
      </c>
      <c r="P26" s="481">
        <v>184.7</v>
      </c>
      <c r="Q26" s="406">
        <v>1620</v>
      </c>
      <c r="R26" s="359">
        <f t="shared" si="7"/>
        <v>1.2037037037037037E-2</v>
      </c>
      <c r="S26" s="360">
        <v>2</v>
      </c>
      <c r="T26" s="360" t="s">
        <v>2008</v>
      </c>
      <c r="U26" s="283" t="s">
        <v>1915</v>
      </c>
      <c r="V26" s="283" t="s">
        <v>1917</v>
      </c>
      <c r="W26" s="285" t="s">
        <v>797</v>
      </c>
      <c r="X26" s="286" t="s">
        <v>25</v>
      </c>
      <c r="Y26" s="286" t="s">
        <v>1617</v>
      </c>
      <c r="Z26" s="286" t="s">
        <v>1921</v>
      </c>
      <c r="AA26" s="507">
        <f t="shared" si="2"/>
        <v>3022500</v>
      </c>
      <c r="AB26" s="507">
        <f t="shared" si="3"/>
        <v>15112500</v>
      </c>
      <c r="AC26" s="507">
        <f t="shared" si="4"/>
        <v>960000</v>
      </c>
      <c r="AD26" s="507">
        <v>0</v>
      </c>
      <c r="AE26" s="507">
        <f t="shared" si="5"/>
        <v>58500</v>
      </c>
      <c r="AF26" s="507">
        <f t="shared" si="6"/>
        <v>19153500</v>
      </c>
      <c r="AG26" s="522"/>
    </row>
    <row r="27" spans="1:33" ht="43.5" customHeight="1" x14ac:dyDescent="0.25">
      <c r="A27" s="472">
        <v>34</v>
      </c>
      <c r="B27" s="472">
        <v>26</v>
      </c>
      <c r="C27" s="310" t="s">
        <v>1659</v>
      </c>
      <c r="D27" s="355" t="s">
        <v>35</v>
      </c>
      <c r="E27" s="311" t="s">
        <v>1624</v>
      </c>
      <c r="F27" s="399" t="s">
        <v>1988</v>
      </c>
      <c r="G27" s="356" t="s">
        <v>1660</v>
      </c>
      <c r="H27" s="472" t="s">
        <v>40</v>
      </c>
      <c r="I27" s="472" t="s">
        <v>223</v>
      </c>
      <c r="J27" s="473">
        <v>109.4</v>
      </c>
      <c r="K27" s="484">
        <v>18.7</v>
      </c>
      <c r="L27" s="473">
        <f t="shared" si="8"/>
        <v>90.7</v>
      </c>
      <c r="M27" s="473" t="s">
        <v>28</v>
      </c>
      <c r="N27" s="474" t="s">
        <v>168</v>
      </c>
      <c r="O27" s="474" t="s">
        <v>820</v>
      </c>
      <c r="P27" s="481">
        <v>109.4</v>
      </c>
      <c r="Q27" s="406">
        <v>1152</v>
      </c>
      <c r="R27" s="359">
        <f t="shared" si="7"/>
        <v>1.6232638888888887E-2</v>
      </c>
      <c r="S27" s="360">
        <v>5</v>
      </c>
      <c r="T27" s="360" t="s">
        <v>2008</v>
      </c>
      <c r="U27" s="283" t="s">
        <v>1915</v>
      </c>
      <c r="V27" s="283" t="s">
        <v>1917</v>
      </c>
      <c r="W27" s="285" t="s">
        <v>1662</v>
      </c>
      <c r="X27" s="286" t="s">
        <v>25</v>
      </c>
      <c r="Y27" s="286" t="s">
        <v>1617</v>
      </c>
      <c r="Z27" s="286" t="s">
        <v>1921</v>
      </c>
      <c r="AA27" s="507">
        <f t="shared" si="2"/>
        <v>2898500</v>
      </c>
      <c r="AB27" s="507">
        <f t="shared" si="3"/>
        <v>14492500</v>
      </c>
      <c r="AC27" s="507">
        <f t="shared" si="4"/>
        <v>2400000</v>
      </c>
      <c r="AD27" s="507">
        <v>0</v>
      </c>
      <c r="AE27" s="507">
        <f t="shared" si="5"/>
        <v>56100</v>
      </c>
      <c r="AF27" s="507">
        <f t="shared" si="6"/>
        <v>19847100</v>
      </c>
      <c r="AG27" s="522"/>
    </row>
    <row r="28" spans="1:33" ht="43.5" customHeight="1" x14ac:dyDescent="0.25">
      <c r="A28" s="472">
        <v>36</v>
      </c>
      <c r="B28" s="472">
        <v>27</v>
      </c>
      <c r="C28" s="311" t="s">
        <v>1971</v>
      </c>
      <c r="D28" s="355" t="s">
        <v>35</v>
      </c>
      <c r="E28" s="311" t="s">
        <v>1624</v>
      </c>
      <c r="F28" s="399" t="s">
        <v>1988</v>
      </c>
      <c r="G28" s="356" t="s">
        <v>856</v>
      </c>
      <c r="H28" s="472" t="s">
        <v>40</v>
      </c>
      <c r="I28" s="472" t="s">
        <v>296</v>
      </c>
      <c r="J28" s="473">
        <v>365.8</v>
      </c>
      <c r="K28" s="484">
        <v>47.7</v>
      </c>
      <c r="L28" s="473">
        <f t="shared" si="8"/>
        <v>318.10000000000002</v>
      </c>
      <c r="M28" s="473" t="s">
        <v>28</v>
      </c>
      <c r="N28" s="474" t="s">
        <v>168</v>
      </c>
      <c r="O28" s="474" t="s">
        <v>859</v>
      </c>
      <c r="P28" s="481">
        <v>365.8</v>
      </c>
      <c r="Q28" s="406">
        <v>2736</v>
      </c>
      <c r="R28" s="359">
        <f t="shared" si="7"/>
        <v>1.7434210526315792E-2</v>
      </c>
      <c r="S28" s="360">
        <v>9</v>
      </c>
      <c r="T28" s="360" t="s">
        <v>2008</v>
      </c>
      <c r="U28" s="283" t="s">
        <v>1915</v>
      </c>
      <c r="V28" s="283" t="s">
        <v>1917</v>
      </c>
      <c r="W28" s="285" t="s">
        <v>857</v>
      </c>
      <c r="X28" s="286" t="s">
        <v>25</v>
      </c>
      <c r="Y28" s="286" t="s">
        <v>1617</v>
      </c>
      <c r="Z28" s="286" t="s">
        <v>1921</v>
      </c>
      <c r="AA28" s="507">
        <f t="shared" si="2"/>
        <v>7393500</v>
      </c>
      <c r="AB28" s="507">
        <f t="shared" si="3"/>
        <v>36967500</v>
      </c>
      <c r="AC28" s="507">
        <f t="shared" si="4"/>
        <v>4320000</v>
      </c>
      <c r="AD28" s="507">
        <v>0</v>
      </c>
      <c r="AE28" s="507">
        <f t="shared" si="5"/>
        <v>143100</v>
      </c>
      <c r="AF28" s="507">
        <f t="shared" si="6"/>
        <v>48824100</v>
      </c>
      <c r="AG28" s="522"/>
    </row>
    <row r="29" spans="1:33" ht="51.75" customHeight="1" x14ac:dyDescent="0.25">
      <c r="A29" s="472">
        <v>37</v>
      </c>
      <c r="B29" s="472">
        <v>28</v>
      </c>
      <c r="C29" s="311" t="s">
        <v>1783</v>
      </c>
      <c r="D29" s="355" t="s">
        <v>35</v>
      </c>
      <c r="E29" s="311" t="s">
        <v>1624</v>
      </c>
      <c r="F29" s="399" t="s">
        <v>1988</v>
      </c>
      <c r="G29" s="364" t="s">
        <v>1865</v>
      </c>
      <c r="H29" s="472" t="s">
        <v>40</v>
      </c>
      <c r="I29" s="472" t="s">
        <v>308</v>
      </c>
      <c r="J29" s="473">
        <v>73</v>
      </c>
      <c r="K29" s="484">
        <v>9.6</v>
      </c>
      <c r="L29" s="473">
        <f t="shared" si="8"/>
        <v>63.4</v>
      </c>
      <c r="M29" s="473" t="s">
        <v>28</v>
      </c>
      <c r="N29" s="474" t="s">
        <v>168</v>
      </c>
      <c r="O29" s="474" t="s">
        <v>864</v>
      </c>
      <c r="P29" s="481">
        <v>73</v>
      </c>
      <c r="Q29" s="406">
        <v>482.40000000000003</v>
      </c>
      <c r="R29" s="359">
        <f t="shared" si="7"/>
        <v>1.9900497512437807E-2</v>
      </c>
      <c r="S29" s="360">
        <v>2</v>
      </c>
      <c r="T29" s="360" t="s">
        <v>2008</v>
      </c>
      <c r="U29" s="283" t="s">
        <v>1915</v>
      </c>
      <c r="V29" s="283" t="s">
        <v>1917</v>
      </c>
      <c r="W29" s="285" t="s">
        <v>862</v>
      </c>
      <c r="X29" s="286" t="s">
        <v>25</v>
      </c>
      <c r="Y29" s="286" t="s">
        <v>1617</v>
      </c>
      <c r="Z29" s="286" t="s">
        <v>1921</v>
      </c>
      <c r="AA29" s="507">
        <f t="shared" si="2"/>
        <v>1488000</v>
      </c>
      <c r="AB29" s="507">
        <f t="shared" si="3"/>
        <v>7440000</v>
      </c>
      <c r="AC29" s="507">
        <f t="shared" si="4"/>
        <v>960000</v>
      </c>
      <c r="AD29" s="507">
        <v>0</v>
      </c>
      <c r="AE29" s="507">
        <f t="shared" si="5"/>
        <v>28800</v>
      </c>
      <c r="AF29" s="507">
        <f t="shared" si="6"/>
        <v>9916800</v>
      </c>
      <c r="AG29" s="522"/>
    </row>
    <row r="30" spans="1:33" ht="43.5" customHeight="1" x14ac:dyDescent="0.25">
      <c r="A30" s="472">
        <v>38</v>
      </c>
      <c r="B30" s="472">
        <v>29</v>
      </c>
      <c r="C30" s="311" t="s">
        <v>1671</v>
      </c>
      <c r="D30" s="355" t="s">
        <v>35</v>
      </c>
      <c r="E30" s="311" t="s">
        <v>1624</v>
      </c>
      <c r="F30" s="399" t="s">
        <v>1988</v>
      </c>
      <c r="G30" s="356" t="s">
        <v>1672</v>
      </c>
      <c r="H30" s="472" t="s">
        <v>40</v>
      </c>
      <c r="I30" s="472" t="s">
        <v>340</v>
      </c>
      <c r="J30" s="473">
        <v>362.4</v>
      </c>
      <c r="K30" s="484">
        <v>49.8</v>
      </c>
      <c r="L30" s="473">
        <f t="shared" si="8"/>
        <v>312.59999999999997</v>
      </c>
      <c r="M30" s="473" t="s">
        <v>28</v>
      </c>
      <c r="N30" s="474" t="s">
        <v>168</v>
      </c>
      <c r="O30" s="474" t="s">
        <v>878</v>
      </c>
      <c r="P30" s="481">
        <v>362.4</v>
      </c>
      <c r="Q30" s="406">
        <v>2772</v>
      </c>
      <c r="R30" s="359">
        <f t="shared" si="7"/>
        <v>1.7965367965367966E-2</v>
      </c>
      <c r="S30" s="360">
        <v>6</v>
      </c>
      <c r="T30" s="360" t="s">
        <v>2008</v>
      </c>
      <c r="U30" s="283" t="s">
        <v>1915</v>
      </c>
      <c r="V30" s="283" t="s">
        <v>1917</v>
      </c>
      <c r="W30" s="285" t="s">
        <v>1673</v>
      </c>
      <c r="X30" s="286" t="s">
        <v>25</v>
      </c>
      <c r="Y30" s="286" t="s">
        <v>1617</v>
      </c>
      <c r="Z30" s="286" t="s">
        <v>1921</v>
      </c>
      <c r="AA30" s="507">
        <f t="shared" si="2"/>
        <v>7719000</v>
      </c>
      <c r="AB30" s="507">
        <f t="shared" si="3"/>
        <v>38595000</v>
      </c>
      <c r="AC30" s="507">
        <f t="shared" si="4"/>
        <v>2880000</v>
      </c>
      <c r="AD30" s="507">
        <v>0</v>
      </c>
      <c r="AE30" s="507">
        <f t="shared" si="5"/>
        <v>149400</v>
      </c>
      <c r="AF30" s="507">
        <f t="shared" si="6"/>
        <v>49343400</v>
      </c>
      <c r="AG30" s="522"/>
    </row>
    <row r="31" spans="1:33" ht="43.5" customHeight="1" x14ac:dyDescent="0.25">
      <c r="A31" s="472">
        <v>39</v>
      </c>
      <c r="B31" s="472">
        <v>30</v>
      </c>
      <c r="C31" s="311" t="s">
        <v>1675</v>
      </c>
      <c r="D31" s="355" t="s">
        <v>35</v>
      </c>
      <c r="E31" s="311" t="s">
        <v>1624</v>
      </c>
      <c r="F31" s="399" t="s">
        <v>1988</v>
      </c>
      <c r="G31" s="356" t="s">
        <v>1676</v>
      </c>
      <c r="H31" s="472">
        <v>6</v>
      </c>
      <c r="I31" s="472">
        <v>63</v>
      </c>
      <c r="J31" s="473">
        <v>353.8</v>
      </c>
      <c r="K31" s="484">
        <v>54.8</v>
      </c>
      <c r="L31" s="473">
        <f t="shared" si="8"/>
        <v>299</v>
      </c>
      <c r="M31" s="473" t="s">
        <v>28</v>
      </c>
      <c r="N31" s="474" t="s">
        <v>168</v>
      </c>
      <c r="O31" s="474" t="s">
        <v>1561</v>
      </c>
      <c r="P31" s="481">
        <v>353.8</v>
      </c>
      <c r="Q31" s="406">
        <v>2556</v>
      </c>
      <c r="R31" s="359">
        <f t="shared" si="7"/>
        <v>2.1439749608763693E-2</v>
      </c>
      <c r="S31" s="360">
        <v>7</v>
      </c>
      <c r="T31" s="360" t="s">
        <v>2008</v>
      </c>
      <c r="U31" s="283" t="s">
        <v>1915</v>
      </c>
      <c r="V31" s="283" t="s">
        <v>1917</v>
      </c>
      <c r="W31" s="285" t="s">
        <v>1677</v>
      </c>
      <c r="X31" s="286" t="s">
        <v>25</v>
      </c>
      <c r="Y31" s="286" t="s">
        <v>1617</v>
      </c>
      <c r="Z31" s="286" t="s">
        <v>1921</v>
      </c>
      <c r="AA31" s="507">
        <f t="shared" si="2"/>
        <v>8494000</v>
      </c>
      <c r="AB31" s="507">
        <f t="shared" si="3"/>
        <v>42470000</v>
      </c>
      <c r="AC31" s="507">
        <f t="shared" si="4"/>
        <v>3360000</v>
      </c>
      <c r="AD31" s="507">
        <v>0</v>
      </c>
      <c r="AE31" s="507">
        <f t="shared" si="5"/>
        <v>164400</v>
      </c>
      <c r="AF31" s="507">
        <f t="shared" si="6"/>
        <v>54488400</v>
      </c>
      <c r="AG31" s="522"/>
    </row>
    <row r="32" spans="1:33" ht="43.5" customHeight="1" x14ac:dyDescent="0.25">
      <c r="A32" s="472">
        <v>40</v>
      </c>
      <c r="B32" s="472">
        <v>31</v>
      </c>
      <c r="C32" s="310" t="s">
        <v>1679</v>
      </c>
      <c r="D32" s="364" t="s">
        <v>35</v>
      </c>
      <c r="E32" s="311" t="s">
        <v>1624</v>
      </c>
      <c r="F32" s="399" t="s">
        <v>1988</v>
      </c>
      <c r="G32" s="356" t="s">
        <v>1680</v>
      </c>
      <c r="H32" s="472" t="s">
        <v>40</v>
      </c>
      <c r="I32" s="472" t="s">
        <v>928</v>
      </c>
      <c r="J32" s="473">
        <v>282.2</v>
      </c>
      <c r="K32" s="484">
        <v>45</v>
      </c>
      <c r="L32" s="473">
        <f t="shared" si="8"/>
        <v>237.2</v>
      </c>
      <c r="M32" s="473" t="s">
        <v>28</v>
      </c>
      <c r="N32" s="474" t="s">
        <v>168</v>
      </c>
      <c r="O32" s="474" t="s">
        <v>929</v>
      </c>
      <c r="P32" s="481">
        <v>282.2</v>
      </c>
      <c r="Q32" s="406">
        <v>2088</v>
      </c>
      <c r="R32" s="359">
        <f t="shared" si="7"/>
        <v>2.1551724137931036E-2</v>
      </c>
      <c r="S32" s="360">
        <v>3</v>
      </c>
      <c r="T32" s="360" t="s">
        <v>2008</v>
      </c>
      <c r="U32" s="283" t="s">
        <v>1915</v>
      </c>
      <c r="V32" s="283" t="s">
        <v>1917</v>
      </c>
      <c r="W32" s="285" t="s">
        <v>1682</v>
      </c>
      <c r="X32" s="286" t="s">
        <v>25</v>
      </c>
      <c r="Y32" s="286" t="s">
        <v>1617</v>
      </c>
      <c r="Z32" s="286" t="s">
        <v>1921</v>
      </c>
      <c r="AA32" s="507">
        <f t="shared" si="2"/>
        <v>6975000</v>
      </c>
      <c r="AB32" s="507">
        <f t="shared" si="3"/>
        <v>34875000</v>
      </c>
      <c r="AC32" s="507">
        <f t="shared" si="4"/>
        <v>1440000</v>
      </c>
      <c r="AD32" s="507">
        <v>0</v>
      </c>
      <c r="AE32" s="507">
        <f t="shared" si="5"/>
        <v>135000</v>
      </c>
      <c r="AF32" s="507">
        <f t="shared" si="6"/>
        <v>43425000</v>
      </c>
      <c r="AG32" s="522"/>
    </row>
    <row r="33" spans="1:33" ht="47.25" x14ac:dyDescent="0.25">
      <c r="A33" s="472">
        <v>42</v>
      </c>
      <c r="B33" s="449">
        <v>32</v>
      </c>
      <c r="C33" s="446" t="s">
        <v>1685</v>
      </c>
      <c r="D33" s="447" t="s">
        <v>35</v>
      </c>
      <c r="E33" s="446" t="s">
        <v>1691</v>
      </c>
      <c r="F33" s="399" t="s">
        <v>1988</v>
      </c>
      <c r="G33" s="448" t="s">
        <v>979</v>
      </c>
      <c r="H33" s="449" t="s">
        <v>40</v>
      </c>
      <c r="I33" s="449" t="s">
        <v>983</v>
      </c>
      <c r="J33" s="450">
        <v>73</v>
      </c>
      <c r="K33" s="451">
        <v>5.7</v>
      </c>
      <c r="L33" s="450">
        <f t="shared" si="8"/>
        <v>67.3</v>
      </c>
      <c r="M33" s="450" t="s">
        <v>28</v>
      </c>
      <c r="N33" s="492" t="s">
        <v>168</v>
      </c>
      <c r="O33" s="492">
        <v>1645</v>
      </c>
      <c r="P33" s="452">
        <v>73</v>
      </c>
      <c r="Q33" s="479">
        <v>684</v>
      </c>
      <c r="R33" s="482">
        <f t="shared" si="7"/>
        <v>8.3333333333333332E-3</v>
      </c>
      <c r="S33" s="488">
        <v>3</v>
      </c>
      <c r="T33" s="488" t="s">
        <v>2008</v>
      </c>
      <c r="U33" s="475" t="s">
        <v>1915</v>
      </c>
      <c r="V33" s="475" t="s">
        <v>1917</v>
      </c>
      <c r="W33" s="439" t="s">
        <v>981</v>
      </c>
      <c r="X33" s="490" t="s">
        <v>25</v>
      </c>
      <c r="Y33" s="490" t="s">
        <v>1617</v>
      </c>
      <c r="Z33" s="490" t="s">
        <v>1921</v>
      </c>
      <c r="AA33" s="507">
        <f t="shared" si="2"/>
        <v>883500</v>
      </c>
      <c r="AB33" s="507">
        <f t="shared" si="3"/>
        <v>4417500</v>
      </c>
      <c r="AC33" s="507">
        <f t="shared" si="4"/>
        <v>1440000</v>
      </c>
      <c r="AD33" s="507">
        <v>0</v>
      </c>
      <c r="AE33" s="507">
        <f t="shared" si="5"/>
        <v>17100</v>
      </c>
      <c r="AF33" s="507">
        <f t="shared" si="6"/>
        <v>6758100</v>
      </c>
      <c r="AG33" s="522"/>
    </row>
    <row r="34" spans="1:33" ht="48.75" customHeight="1" x14ac:dyDescent="0.25">
      <c r="A34" s="472">
        <v>44</v>
      </c>
      <c r="B34" s="472">
        <v>34</v>
      </c>
      <c r="C34" s="311" t="s">
        <v>1687</v>
      </c>
      <c r="D34" s="355" t="s">
        <v>35</v>
      </c>
      <c r="E34" s="311" t="s">
        <v>1691</v>
      </c>
      <c r="F34" s="461" t="s">
        <v>1988</v>
      </c>
      <c r="G34" s="356" t="s">
        <v>1829</v>
      </c>
      <c r="H34" s="472" t="s">
        <v>40</v>
      </c>
      <c r="I34" s="472" t="s">
        <v>1013</v>
      </c>
      <c r="J34" s="473">
        <v>424.1</v>
      </c>
      <c r="K34" s="484">
        <v>32.799999999999997</v>
      </c>
      <c r="L34" s="473">
        <f t="shared" si="8"/>
        <v>391.3</v>
      </c>
      <c r="M34" s="473" t="s">
        <v>28</v>
      </c>
      <c r="N34" s="474" t="s">
        <v>168</v>
      </c>
      <c r="O34" s="474" t="s">
        <v>1014</v>
      </c>
      <c r="P34" s="481">
        <v>424.1</v>
      </c>
      <c r="Q34" s="406">
        <v>3240</v>
      </c>
      <c r="R34" s="359">
        <f t="shared" si="7"/>
        <v>1.0123456790123456E-2</v>
      </c>
      <c r="S34" s="360">
        <v>4</v>
      </c>
      <c r="T34" s="360" t="s">
        <v>2008</v>
      </c>
      <c r="U34" s="283" t="s">
        <v>1915</v>
      </c>
      <c r="V34" s="283" t="s">
        <v>1917</v>
      </c>
      <c r="W34" s="285" t="s">
        <v>1011</v>
      </c>
      <c r="X34" s="286" t="s">
        <v>25</v>
      </c>
      <c r="Y34" s="286" t="s">
        <v>1617</v>
      </c>
      <c r="Z34" s="286" t="s">
        <v>1921</v>
      </c>
      <c r="AA34" s="507">
        <f t="shared" si="2"/>
        <v>5084000</v>
      </c>
      <c r="AB34" s="507">
        <f t="shared" si="3"/>
        <v>25420000</v>
      </c>
      <c r="AC34" s="507">
        <f t="shared" si="4"/>
        <v>1920000</v>
      </c>
      <c r="AD34" s="507">
        <v>0</v>
      </c>
      <c r="AE34" s="507">
        <f t="shared" si="5"/>
        <v>98399.999999999985</v>
      </c>
      <c r="AF34" s="507">
        <f t="shared" si="6"/>
        <v>32522400</v>
      </c>
      <c r="AG34" s="522"/>
    </row>
    <row r="35" spans="1:33" ht="43.5" customHeight="1" x14ac:dyDescent="0.25">
      <c r="A35" s="472">
        <v>46</v>
      </c>
      <c r="B35" s="472">
        <v>35</v>
      </c>
      <c r="C35" s="453" t="s">
        <v>1689</v>
      </c>
      <c r="D35" s="454" t="s">
        <v>35</v>
      </c>
      <c r="E35" s="453" t="s">
        <v>1692</v>
      </c>
      <c r="F35" s="399" t="s">
        <v>1988</v>
      </c>
      <c r="G35" s="455" t="s">
        <v>1079</v>
      </c>
      <c r="H35" s="456" t="s">
        <v>40</v>
      </c>
      <c r="I35" s="456" t="s">
        <v>1082</v>
      </c>
      <c r="J35" s="457">
        <v>81.900000000000006</v>
      </c>
      <c r="K35" s="458">
        <v>13.2</v>
      </c>
      <c r="L35" s="457">
        <f t="shared" si="8"/>
        <v>68.7</v>
      </c>
      <c r="M35" s="457" t="s">
        <v>28</v>
      </c>
      <c r="N35" s="493" t="s">
        <v>168</v>
      </c>
      <c r="O35" s="493" t="s">
        <v>1083</v>
      </c>
      <c r="P35" s="459">
        <v>81.900000000000006</v>
      </c>
      <c r="Q35" s="480">
        <v>669.6</v>
      </c>
      <c r="R35" s="483">
        <f t="shared" si="7"/>
        <v>1.9713261648745518E-2</v>
      </c>
      <c r="S35" s="489">
        <v>5</v>
      </c>
      <c r="T35" s="489" t="s">
        <v>2008</v>
      </c>
      <c r="U35" s="476" t="s">
        <v>1915</v>
      </c>
      <c r="V35" s="476" t="s">
        <v>1917</v>
      </c>
      <c r="W35" s="460" t="s">
        <v>1080</v>
      </c>
      <c r="X35" s="491" t="s">
        <v>25</v>
      </c>
      <c r="Y35" s="491" t="s">
        <v>1617</v>
      </c>
      <c r="Z35" s="491" t="s">
        <v>1921</v>
      </c>
      <c r="AA35" s="507">
        <f t="shared" si="2"/>
        <v>2046000</v>
      </c>
      <c r="AB35" s="507">
        <f t="shared" si="3"/>
        <v>10230000</v>
      </c>
      <c r="AC35" s="507">
        <f t="shared" si="4"/>
        <v>2400000</v>
      </c>
      <c r="AD35" s="507">
        <v>0</v>
      </c>
      <c r="AE35" s="507">
        <f t="shared" si="5"/>
        <v>39600</v>
      </c>
      <c r="AF35" s="507">
        <f t="shared" si="6"/>
        <v>14715600</v>
      </c>
      <c r="AG35" s="522"/>
    </row>
    <row r="36" spans="1:33" ht="56.25" customHeight="1" x14ac:dyDescent="0.25">
      <c r="A36" s="472">
        <v>47</v>
      </c>
      <c r="B36" s="472">
        <v>36</v>
      </c>
      <c r="C36" s="310" t="s">
        <v>1690</v>
      </c>
      <c r="D36" s="355" t="s">
        <v>35</v>
      </c>
      <c r="E36" s="311" t="s">
        <v>1692</v>
      </c>
      <c r="F36" s="399" t="s">
        <v>1988</v>
      </c>
      <c r="G36" s="356" t="s">
        <v>1693</v>
      </c>
      <c r="H36" s="472" t="s">
        <v>40</v>
      </c>
      <c r="I36" s="472" t="s">
        <v>1093</v>
      </c>
      <c r="J36" s="473">
        <v>163.1</v>
      </c>
      <c r="K36" s="484">
        <v>26.5</v>
      </c>
      <c r="L36" s="473">
        <f t="shared" si="8"/>
        <v>136.6</v>
      </c>
      <c r="M36" s="473" t="s">
        <v>28</v>
      </c>
      <c r="N36" s="474" t="s">
        <v>168</v>
      </c>
      <c r="O36" s="474" t="s">
        <v>1094</v>
      </c>
      <c r="P36" s="481">
        <v>163.1</v>
      </c>
      <c r="Q36" s="406">
        <v>982.8</v>
      </c>
      <c r="R36" s="359">
        <f t="shared" si="7"/>
        <v>2.6963776963776966E-2</v>
      </c>
      <c r="S36" s="360">
        <v>3</v>
      </c>
      <c r="T36" s="360" t="s">
        <v>2008</v>
      </c>
      <c r="U36" s="283" t="s">
        <v>1915</v>
      </c>
      <c r="V36" s="283" t="s">
        <v>1917</v>
      </c>
      <c r="W36" s="708" t="s">
        <v>2014</v>
      </c>
      <c r="X36" s="709"/>
      <c r="Y36" s="491" t="s">
        <v>1617</v>
      </c>
      <c r="Z36" s="491" t="s">
        <v>1921</v>
      </c>
      <c r="AA36" s="507">
        <f t="shared" si="2"/>
        <v>4107500</v>
      </c>
      <c r="AB36" s="507">
        <f t="shared" si="3"/>
        <v>20537500</v>
      </c>
      <c r="AC36" s="507">
        <f t="shared" si="4"/>
        <v>1440000</v>
      </c>
      <c r="AD36" s="507">
        <v>0</v>
      </c>
      <c r="AE36" s="507">
        <f t="shared" si="5"/>
        <v>79500</v>
      </c>
      <c r="AF36" s="507">
        <f t="shared" si="6"/>
        <v>26164500</v>
      </c>
      <c r="AG36" s="522"/>
    </row>
    <row r="37" spans="1:33" ht="43.5" customHeight="1" x14ac:dyDescent="0.25">
      <c r="A37" s="472">
        <v>50</v>
      </c>
      <c r="B37" s="472">
        <v>38</v>
      </c>
      <c r="C37" s="311" t="s">
        <v>1290</v>
      </c>
      <c r="D37" s="355" t="s">
        <v>35</v>
      </c>
      <c r="E37" s="311" t="s">
        <v>1691</v>
      </c>
      <c r="F37" s="399" t="s">
        <v>1988</v>
      </c>
      <c r="G37" s="356" t="s">
        <v>1291</v>
      </c>
      <c r="H37" s="472" t="s">
        <v>40</v>
      </c>
      <c r="I37" s="472" t="s">
        <v>1295</v>
      </c>
      <c r="J37" s="473">
        <v>423.4</v>
      </c>
      <c r="K37" s="484">
        <v>42.2</v>
      </c>
      <c r="L37" s="473">
        <f t="shared" si="8"/>
        <v>381.2</v>
      </c>
      <c r="M37" s="473" t="s">
        <v>28</v>
      </c>
      <c r="N37" s="474" t="s">
        <v>168</v>
      </c>
      <c r="O37" s="474" t="s">
        <v>1296</v>
      </c>
      <c r="P37" s="481">
        <v>423.4</v>
      </c>
      <c r="Q37" s="406">
        <v>3888.0000000000005</v>
      </c>
      <c r="R37" s="359">
        <f t="shared" si="7"/>
        <v>1.0853909465020576E-2</v>
      </c>
      <c r="S37" s="360">
        <v>7</v>
      </c>
      <c r="T37" s="360" t="s">
        <v>2008</v>
      </c>
      <c r="U37" s="283" t="s">
        <v>1915</v>
      </c>
      <c r="V37" s="283" t="s">
        <v>1917</v>
      </c>
      <c r="W37" s="285" t="s">
        <v>1293</v>
      </c>
      <c r="X37" s="286" t="s">
        <v>25</v>
      </c>
      <c r="Y37" s="286" t="s">
        <v>1617</v>
      </c>
      <c r="Z37" s="286" t="s">
        <v>1921</v>
      </c>
      <c r="AA37" s="507">
        <f t="shared" si="2"/>
        <v>6541000</v>
      </c>
      <c r="AB37" s="507">
        <f t="shared" si="3"/>
        <v>32705000</v>
      </c>
      <c r="AC37" s="507">
        <f t="shared" si="4"/>
        <v>3360000</v>
      </c>
      <c r="AD37" s="507">
        <v>0</v>
      </c>
      <c r="AE37" s="507">
        <f t="shared" si="5"/>
        <v>126600.00000000001</v>
      </c>
      <c r="AF37" s="507">
        <f t="shared" si="6"/>
        <v>42732600</v>
      </c>
      <c r="AG37" s="522"/>
    </row>
    <row r="38" spans="1:33" ht="43.5" customHeight="1" x14ac:dyDescent="0.25">
      <c r="A38" s="472">
        <v>51</v>
      </c>
      <c r="B38" s="472">
        <v>39</v>
      </c>
      <c r="C38" s="310" t="s">
        <v>1702</v>
      </c>
      <c r="D38" s="355" t="s">
        <v>35</v>
      </c>
      <c r="E38" s="311" t="s">
        <v>1692</v>
      </c>
      <c r="F38" s="399" t="s">
        <v>1988</v>
      </c>
      <c r="G38" s="356" t="s">
        <v>1701</v>
      </c>
      <c r="H38" s="472" t="s">
        <v>40</v>
      </c>
      <c r="I38" s="472" t="s">
        <v>1309</v>
      </c>
      <c r="J38" s="473">
        <v>77.7</v>
      </c>
      <c r="K38" s="484">
        <v>11.9</v>
      </c>
      <c r="L38" s="473">
        <f t="shared" si="8"/>
        <v>65.8</v>
      </c>
      <c r="M38" s="473" t="s">
        <v>28</v>
      </c>
      <c r="N38" s="474" t="s">
        <v>168</v>
      </c>
      <c r="O38" s="474" t="s">
        <v>1310</v>
      </c>
      <c r="P38" s="481">
        <v>77.7</v>
      </c>
      <c r="Q38" s="406">
        <v>2304</v>
      </c>
      <c r="R38" s="359">
        <f t="shared" si="7"/>
        <v>5.1649305555555554E-3</v>
      </c>
      <c r="S38" s="360">
        <v>6</v>
      </c>
      <c r="T38" s="360" t="s">
        <v>2008</v>
      </c>
      <c r="U38" s="283" t="s">
        <v>1915</v>
      </c>
      <c r="V38" s="283" t="s">
        <v>1917</v>
      </c>
      <c r="W38" s="285" t="s">
        <v>1946</v>
      </c>
      <c r="X38" s="286" t="s">
        <v>25</v>
      </c>
      <c r="Y38" s="286" t="s">
        <v>1617</v>
      </c>
      <c r="Z38" s="286" t="s">
        <v>1921</v>
      </c>
      <c r="AA38" s="507">
        <f t="shared" si="2"/>
        <v>1844500</v>
      </c>
      <c r="AB38" s="507">
        <f t="shared" si="3"/>
        <v>9222500</v>
      </c>
      <c r="AC38" s="507">
        <f t="shared" si="4"/>
        <v>2880000</v>
      </c>
      <c r="AD38" s="507">
        <v>0</v>
      </c>
      <c r="AE38" s="507">
        <f t="shared" si="5"/>
        <v>35700</v>
      </c>
      <c r="AF38" s="507">
        <f t="shared" si="6"/>
        <v>13982700</v>
      </c>
      <c r="AG38" s="522"/>
    </row>
    <row r="39" spans="1:33" ht="43.5" customHeight="1" x14ac:dyDescent="0.25">
      <c r="A39" s="472">
        <v>52</v>
      </c>
      <c r="B39" s="472">
        <v>40</v>
      </c>
      <c r="C39" s="310" t="s">
        <v>1703</v>
      </c>
      <c r="D39" s="355" t="s">
        <v>35</v>
      </c>
      <c r="E39" s="311" t="s">
        <v>1691</v>
      </c>
      <c r="F39" s="399" t="s">
        <v>1988</v>
      </c>
      <c r="G39" s="356" t="s">
        <v>1704</v>
      </c>
      <c r="H39" s="472" t="s">
        <v>40</v>
      </c>
      <c r="I39" s="472" t="s">
        <v>1345</v>
      </c>
      <c r="J39" s="473">
        <v>73.599999999999994</v>
      </c>
      <c r="K39" s="484">
        <v>7.7</v>
      </c>
      <c r="L39" s="473">
        <f t="shared" si="8"/>
        <v>65.899999999999991</v>
      </c>
      <c r="M39" s="473" t="s">
        <v>28</v>
      </c>
      <c r="N39" s="474" t="s">
        <v>168</v>
      </c>
      <c r="O39" s="474" t="s">
        <v>1346</v>
      </c>
      <c r="P39" s="481">
        <v>73.599999999999994</v>
      </c>
      <c r="Q39" s="406">
        <v>475.20000000000005</v>
      </c>
      <c r="R39" s="359">
        <f t="shared" si="7"/>
        <v>1.6203703703703703E-2</v>
      </c>
      <c r="S39" s="360">
        <v>5</v>
      </c>
      <c r="T39" s="360" t="s">
        <v>2008</v>
      </c>
      <c r="U39" s="283" t="s">
        <v>1915</v>
      </c>
      <c r="V39" s="283" t="s">
        <v>1917</v>
      </c>
      <c r="W39" s="285" t="s">
        <v>1972</v>
      </c>
      <c r="X39" s="286" t="s">
        <v>25</v>
      </c>
      <c r="Y39" s="286" t="s">
        <v>1617</v>
      </c>
      <c r="Z39" s="286" t="s">
        <v>1921</v>
      </c>
      <c r="AA39" s="507">
        <f t="shared" si="2"/>
        <v>1193500</v>
      </c>
      <c r="AB39" s="507">
        <f t="shared" si="3"/>
        <v>5967500</v>
      </c>
      <c r="AC39" s="507">
        <f t="shared" si="4"/>
        <v>2400000</v>
      </c>
      <c r="AD39" s="507">
        <v>0</v>
      </c>
      <c r="AE39" s="507">
        <f t="shared" si="5"/>
        <v>23100</v>
      </c>
      <c r="AF39" s="507">
        <f t="shared" si="6"/>
        <v>9584100</v>
      </c>
      <c r="AG39" s="522"/>
    </row>
    <row r="40" spans="1:33" ht="43.5" customHeight="1" x14ac:dyDescent="0.25">
      <c r="A40" s="472">
        <v>54</v>
      </c>
      <c r="B40" s="472">
        <v>42</v>
      </c>
      <c r="C40" s="310" t="s">
        <v>1707</v>
      </c>
      <c r="D40" s="355" t="s">
        <v>35</v>
      </c>
      <c r="E40" s="311" t="s">
        <v>1691</v>
      </c>
      <c r="F40" s="399" t="s">
        <v>1988</v>
      </c>
      <c r="G40" s="356" t="s">
        <v>1708</v>
      </c>
      <c r="H40" s="472" t="s">
        <v>40</v>
      </c>
      <c r="I40" s="472" t="s">
        <v>1355</v>
      </c>
      <c r="J40" s="473">
        <v>74</v>
      </c>
      <c r="K40" s="484">
        <v>7.6</v>
      </c>
      <c r="L40" s="473">
        <f t="shared" si="8"/>
        <v>66.400000000000006</v>
      </c>
      <c r="M40" s="473" t="s">
        <v>28</v>
      </c>
      <c r="N40" s="474" t="s">
        <v>182</v>
      </c>
      <c r="O40" s="474">
        <v>1688</v>
      </c>
      <c r="P40" s="481">
        <v>74</v>
      </c>
      <c r="Q40" s="406">
        <v>475.20000000000005</v>
      </c>
      <c r="R40" s="359">
        <f t="shared" si="7"/>
        <v>1.599326599326599E-2</v>
      </c>
      <c r="S40" s="360">
        <v>4</v>
      </c>
      <c r="T40" s="360" t="s">
        <v>2008</v>
      </c>
      <c r="U40" s="283" t="s">
        <v>1915</v>
      </c>
      <c r="V40" s="283" t="s">
        <v>1917</v>
      </c>
      <c r="W40" s="285" t="s">
        <v>1973</v>
      </c>
      <c r="X40" s="286" t="s">
        <v>25</v>
      </c>
      <c r="Y40" s="286" t="s">
        <v>1617</v>
      </c>
      <c r="Z40" s="286" t="s">
        <v>1921</v>
      </c>
      <c r="AA40" s="507">
        <f t="shared" si="2"/>
        <v>1178000</v>
      </c>
      <c r="AB40" s="507">
        <f t="shared" si="3"/>
        <v>5890000</v>
      </c>
      <c r="AC40" s="507">
        <f t="shared" si="4"/>
        <v>1920000</v>
      </c>
      <c r="AD40" s="507">
        <v>0</v>
      </c>
      <c r="AE40" s="507">
        <f t="shared" si="5"/>
        <v>22800</v>
      </c>
      <c r="AF40" s="507">
        <f t="shared" si="6"/>
        <v>9010800</v>
      </c>
      <c r="AG40" s="522"/>
    </row>
    <row r="41" spans="1:33" ht="43.5" customHeight="1" x14ac:dyDescent="0.25">
      <c r="A41" s="472">
        <v>56</v>
      </c>
      <c r="B41" s="472">
        <v>44</v>
      </c>
      <c r="C41" s="310" t="s">
        <v>1712</v>
      </c>
      <c r="D41" s="355" t="s">
        <v>35</v>
      </c>
      <c r="E41" s="311" t="s">
        <v>1692</v>
      </c>
      <c r="F41" s="399" t="s">
        <v>1988</v>
      </c>
      <c r="G41" s="356" t="s">
        <v>1713</v>
      </c>
      <c r="H41" s="472" t="s">
        <v>40</v>
      </c>
      <c r="I41" s="472" t="s">
        <v>1372</v>
      </c>
      <c r="J41" s="473">
        <v>231.2</v>
      </c>
      <c r="K41" s="484">
        <v>35.1</v>
      </c>
      <c r="L41" s="473">
        <f t="shared" si="8"/>
        <v>196.1</v>
      </c>
      <c r="M41" s="473" t="s">
        <v>28</v>
      </c>
      <c r="N41" s="474" t="s">
        <v>168</v>
      </c>
      <c r="O41" s="474" t="s">
        <v>1373</v>
      </c>
      <c r="P41" s="481">
        <v>231.2</v>
      </c>
      <c r="Q41" s="406">
        <v>1897.1999999999998</v>
      </c>
      <c r="R41" s="359">
        <f t="shared" si="7"/>
        <v>1.8500948766603419E-2</v>
      </c>
      <c r="S41" s="360">
        <v>1</v>
      </c>
      <c r="T41" s="360" t="s">
        <v>2008</v>
      </c>
      <c r="U41" s="283" t="s">
        <v>1915</v>
      </c>
      <c r="V41" s="283" t="s">
        <v>1917</v>
      </c>
      <c r="W41" s="285" t="s">
        <v>1715</v>
      </c>
      <c r="X41" s="286" t="s">
        <v>1716</v>
      </c>
      <c r="Y41" s="286" t="s">
        <v>1617</v>
      </c>
      <c r="Z41" s="286" t="s">
        <v>1921</v>
      </c>
      <c r="AA41" s="507">
        <f t="shared" si="2"/>
        <v>5440500</v>
      </c>
      <c r="AB41" s="507">
        <f t="shared" si="3"/>
        <v>27202500</v>
      </c>
      <c r="AC41" s="507">
        <f t="shared" si="4"/>
        <v>480000</v>
      </c>
      <c r="AD41" s="507">
        <v>0</v>
      </c>
      <c r="AE41" s="507">
        <f t="shared" si="5"/>
        <v>105300</v>
      </c>
      <c r="AF41" s="507">
        <f t="shared" si="6"/>
        <v>33228300</v>
      </c>
      <c r="AG41" s="522"/>
    </row>
    <row r="42" spans="1:33" ht="43.5" customHeight="1" x14ac:dyDescent="0.25">
      <c r="A42" s="472">
        <v>57</v>
      </c>
      <c r="B42" s="472">
        <v>45</v>
      </c>
      <c r="C42" s="310" t="s">
        <v>1718</v>
      </c>
      <c r="D42" s="355" t="s">
        <v>35</v>
      </c>
      <c r="E42" s="311" t="s">
        <v>1691</v>
      </c>
      <c r="F42" s="399" t="s">
        <v>1988</v>
      </c>
      <c r="G42" s="356" t="s">
        <v>1719</v>
      </c>
      <c r="H42" s="472" t="s">
        <v>40</v>
      </c>
      <c r="I42" s="472" t="s">
        <v>1399</v>
      </c>
      <c r="J42" s="473">
        <v>355.3</v>
      </c>
      <c r="K42" s="484">
        <v>40.799999999999997</v>
      </c>
      <c r="L42" s="473">
        <f t="shared" si="8"/>
        <v>314.5</v>
      </c>
      <c r="M42" s="473" t="s">
        <v>28</v>
      </c>
      <c r="N42" s="474" t="s">
        <v>168</v>
      </c>
      <c r="O42" s="474" t="s">
        <v>1400</v>
      </c>
      <c r="P42" s="481">
        <v>355.3</v>
      </c>
      <c r="Q42" s="406">
        <v>3420</v>
      </c>
      <c r="R42" s="359">
        <f t="shared" si="7"/>
        <v>1.1929824561403507E-2</v>
      </c>
      <c r="S42" s="360">
        <v>4</v>
      </c>
      <c r="T42" s="360" t="s">
        <v>2008</v>
      </c>
      <c r="U42" s="283" t="s">
        <v>1915</v>
      </c>
      <c r="V42" s="283" t="s">
        <v>1917</v>
      </c>
      <c r="W42" s="285" t="s">
        <v>1953</v>
      </c>
      <c r="X42" s="285" t="s">
        <v>25</v>
      </c>
      <c r="Y42" s="286" t="s">
        <v>1617</v>
      </c>
      <c r="Z42" s="286" t="s">
        <v>1921</v>
      </c>
      <c r="AA42" s="507">
        <f t="shared" si="2"/>
        <v>6324000</v>
      </c>
      <c r="AB42" s="507">
        <f t="shared" si="3"/>
        <v>31620000</v>
      </c>
      <c r="AC42" s="507">
        <f t="shared" si="4"/>
        <v>1920000</v>
      </c>
      <c r="AD42" s="507">
        <v>0</v>
      </c>
      <c r="AE42" s="507">
        <f t="shared" si="5"/>
        <v>122399.99999999999</v>
      </c>
      <c r="AF42" s="507">
        <f t="shared" si="6"/>
        <v>39986400</v>
      </c>
      <c r="AG42" s="522"/>
    </row>
    <row r="43" spans="1:33" ht="43.5" customHeight="1" x14ac:dyDescent="0.25">
      <c r="A43" s="472">
        <v>59</v>
      </c>
      <c r="B43" s="472">
        <v>46</v>
      </c>
      <c r="C43" s="310" t="s">
        <v>1721</v>
      </c>
      <c r="D43" s="355" t="s">
        <v>35</v>
      </c>
      <c r="E43" s="311" t="s">
        <v>1692</v>
      </c>
      <c r="F43" s="399" t="s">
        <v>1988</v>
      </c>
      <c r="G43" s="356" t="s">
        <v>1722</v>
      </c>
      <c r="H43" s="472" t="s">
        <v>40</v>
      </c>
      <c r="I43" s="472" t="s">
        <v>1424</v>
      </c>
      <c r="J43" s="473">
        <v>228.9</v>
      </c>
      <c r="K43" s="484">
        <v>31.8</v>
      </c>
      <c r="L43" s="473">
        <f t="shared" si="8"/>
        <v>197.1</v>
      </c>
      <c r="M43" s="473" t="s">
        <v>28</v>
      </c>
      <c r="N43" s="474" t="s">
        <v>168</v>
      </c>
      <c r="O43" s="474" t="s">
        <v>1425</v>
      </c>
      <c r="P43" s="481">
        <v>228.9</v>
      </c>
      <c r="Q43" s="406">
        <v>1835.9999999999998</v>
      </c>
      <c r="R43" s="359">
        <f t="shared" si="7"/>
        <v>1.7320261437908498E-2</v>
      </c>
      <c r="S43" s="360">
        <v>6</v>
      </c>
      <c r="T43" s="360" t="s">
        <v>2008</v>
      </c>
      <c r="U43" s="283" t="s">
        <v>1915</v>
      </c>
      <c r="V43" s="283" t="s">
        <v>1917</v>
      </c>
      <c r="W43" s="285" t="s">
        <v>1724</v>
      </c>
      <c r="X43" s="286" t="s">
        <v>25</v>
      </c>
      <c r="Y43" s="286" t="s">
        <v>1617</v>
      </c>
      <c r="Z43" s="286" t="s">
        <v>1921</v>
      </c>
      <c r="AA43" s="507">
        <f t="shared" si="2"/>
        <v>4929000</v>
      </c>
      <c r="AB43" s="507">
        <f t="shared" si="3"/>
        <v>24645000</v>
      </c>
      <c r="AC43" s="507">
        <f t="shared" si="4"/>
        <v>2880000</v>
      </c>
      <c r="AD43" s="507">
        <v>0</v>
      </c>
      <c r="AE43" s="507">
        <f t="shared" si="5"/>
        <v>95400</v>
      </c>
      <c r="AF43" s="507">
        <f t="shared" si="6"/>
        <v>32549400</v>
      </c>
      <c r="AG43" s="522"/>
    </row>
    <row r="44" spans="1:33" ht="43.5" customHeight="1" x14ac:dyDescent="0.25">
      <c r="A44" s="472">
        <v>60</v>
      </c>
      <c r="B44" s="472">
        <v>47</v>
      </c>
      <c r="C44" s="311" t="s">
        <v>1729</v>
      </c>
      <c r="D44" s="355" t="s">
        <v>35</v>
      </c>
      <c r="E44" s="311" t="s">
        <v>1691</v>
      </c>
      <c r="F44" s="399" t="s">
        <v>1988</v>
      </c>
      <c r="G44" s="356" t="s">
        <v>1726</v>
      </c>
      <c r="H44" s="472" t="s">
        <v>40</v>
      </c>
      <c r="I44" s="472" t="s">
        <v>713</v>
      </c>
      <c r="J44" s="473">
        <v>213.3</v>
      </c>
      <c r="K44" s="484">
        <v>30.4</v>
      </c>
      <c r="L44" s="473">
        <f t="shared" si="8"/>
        <v>182.9</v>
      </c>
      <c r="M44" s="473" t="s">
        <v>28</v>
      </c>
      <c r="N44" s="474" t="s">
        <v>168</v>
      </c>
      <c r="O44" s="474" t="s">
        <v>1566</v>
      </c>
      <c r="P44" s="481">
        <v>213.3</v>
      </c>
      <c r="Q44" s="406">
        <v>1404</v>
      </c>
      <c r="R44" s="359">
        <f t="shared" si="7"/>
        <v>2.1652421652421653E-2</v>
      </c>
      <c r="S44" s="360">
        <v>4</v>
      </c>
      <c r="T44" s="360" t="s">
        <v>2008</v>
      </c>
      <c r="U44" s="283" t="s">
        <v>1915</v>
      </c>
      <c r="V44" s="283" t="s">
        <v>1917</v>
      </c>
      <c r="W44" s="285" t="s">
        <v>1727</v>
      </c>
      <c r="X44" s="286" t="s">
        <v>25</v>
      </c>
      <c r="Y44" s="286" t="s">
        <v>1617</v>
      </c>
      <c r="Z44" s="286" t="s">
        <v>1921</v>
      </c>
      <c r="AA44" s="507">
        <f t="shared" si="2"/>
        <v>4712000</v>
      </c>
      <c r="AB44" s="507">
        <f t="shared" si="3"/>
        <v>23560000</v>
      </c>
      <c r="AC44" s="507">
        <f t="shared" si="4"/>
        <v>1920000</v>
      </c>
      <c r="AD44" s="507">
        <v>0</v>
      </c>
      <c r="AE44" s="507">
        <f t="shared" si="5"/>
        <v>91200</v>
      </c>
      <c r="AF44" s="507">
        <f t="shared" si="6"/>
        <v>30283200</v>
      </c>
      <c r="AG44" s="522"/>
    </row>
    <row r="45" spans="1:33" ht="43.5" customHeight="1" x14ac:dyDescent="0.25">
      <c r="A45" s="472">
        <v>61</v>
      </c>
      <c r="B45" s="472">
        <v>48</v>
      </c>
      <c r="C45" s="311" t="s">
        <v>1730</v>
      </c>
      <c r="D45" s="355" t="s">
        <v>35</v>
      </c>
      <c r="E45" s="311" t="s">
        <v>1691</v>
      </c>
      <c r="F45" s="399" t="s">
        <v>1988</v>
      </c>
      <c r="G45" s="356" t="s">
        <v>1731</v>
      </c>
      <c r="H45" s="472" t="s">
        <v>40</v>
      </c>
      <c r="I45" s="472" t="s">
        <v>1482</v>
      </c>
      <c r="J45" s="473">
        <v>492.7</v>
      </c>
      <c r="K45" s="484">
        <v>58.1</v>
      </c>
      <c r="L45" s="473">
        <f t="shared" si="8"/>
        <v>434.59999999999997</v>
      </c>
      <c r="M45" s="473" t="s">
        <v>28</v>
      </c>
      <c r="N45" s="474" t="s">
        <v>168</v>
      </c>
      <c r="O45" s="474" t="s">
        <v>1483</v>
      </c>
      <c r="P45" s="481">
        <v>492.7</v>
      </c>
      <c r="Q45" s="406">
        <v>3924</v>
      </c>
      <c r="R45" s="359">
        <f t="shared" si="7"/>
        <v>1.480632008154944E-2</v>
      </c>
      <c r="S45" s="360">
        <v>7</v>
      </c>
      <c r="T45" s="360" t="s">
        <v>2008</v>
      </c>
      <c r="U45" s="283" t="s">
        <v>1915</v>
      </c>
      <c r="V45" s="283" t="s">
        <v>1917</v>
      </c>
      <c r="W45" s="285" t="s">
        <v>1732</v>
      </c>
      <c r="X45" s="286" t="s">
        <v>25</v>
      </c>
      <c r="Y45" s="286" t="s">
        <v>1617</v>
      </c>
      <c r="Z45" s="286" t="s">
        <v>1921</v>
      </c>
      <c r="AA45" s="507">
        <f t="shared" si="2"/>
        <v>9005500</v>
      </c>
      <c r="AB45" s="507">
        <f t="shared" si="3"/>
        <v>45027500</v>
      </c>
      <c r="AC45" s="507">
        <f t="shared" si="4"/>
        <v>3360000</v>
      </c>
      <c r="AD45" s="507">
        <v>0</v>
      </c>
      <c r="AE45" s="507">
        <f t="shared" si="5"/>
        <v>174300</v>
      </c>
      <c r="AF45" s="507">
        <f t="shared" si="6"/>
        <v>57567300</v>
      </c>
      <c r="AG45" s="522"/>
    </row>
    <row r="46" spans="1:33" ht="43.5" customHeight="1" x14ac:dyDescent="0.25">
      <c r="A46" s="472">
        <v>63</v>
      </c>
      <c r="B46" s="472">
        <v>49</v>
      </c>
      <c r="C46" s="310" t="s">
        <v>1740</v>
      </c>
      <c r="D46" s="355" t="s">
        <v>35</v>
      </c>
      <c r="E46" s="311" t="s">
        <v>1691</v>
      </c>
      <c r="F46" s="399" t="s">
        <v>1988</v>
      </c>
      <c r="G46" s="356" t="s">
        <v>1741</v>
      </c>
      <c r="H46" s="472" t="s">
        <v>40</v>
      </c>
      <c r="I46" s="472" t="s">
        <v>1497</v>
      </c>
      <c r="J46" s="473">
        <v>198.2</v>
      </c>
      <c r="K46" s="484">
        <v>29.5</v>
      </c>
      <c r="L46" s="473">
        <f t="shared" si="8"/>
        <v>168.7</v>
      </c>
      <c r="M46" s="473" t="s">
        <v>28</v>
      </c>
      <c r="N46" s="474" t="s">
        <v>168</v>
      </c>
      <c r="O46" s="474" t="s">
        <v>1498</v>
      </c>
      <c r="P46" s="481">
        <v>198.2</v>
      </c>
      <c r="Q46" s="406">
        <v>1620</v>
      </c>
      <c r="R46" s="359">
        <f t="shared" si="7"/>
        <v>1.8209876543209876E-2</v>
      </c>
      <c r="S46" s="360">
        <v>3</v>
      </c>
      <c r="T46" s="360" t="s">
        <v>2008</v>
      </c>
      <c r="U46" s="283" t="s">
        <v>1915</v>
      </c>
      <c r="V46" s="283" t="s">
        <v>1917</v>
      </c>
      <c r="W46" s="285" t="s">
        <v>1742</v>
      </c>
      <c r="X46" s="286" t="s">
        <v>25</v>
      </c>
      <c r="Y46" s="286" t="s">
        <v>1617</v>
      </c>
      <c r="Z46" s="286" t="s">
        <v>1921</v>
      </c>
      <c r="AA46" s="507">
        <f t="shared" si="2"/>
        <v>4572500</v>
      </c>
      <c r="AB46" s="507">
        <f t="shared" si="3"/>
        <v>22862500</v>
      </c>
      <c r="AC46" s="507">
        <f t="shared" si="4"/>
        <v>1440000</v>
      </c>
      <c r="AD46" s="507">
        <v>0</v>
      </c>
      <c r="AE46" s="507">
        <f t="shared" si="5"/>
        <v>88500</v>
      </c>
      <c r="AF46" s="507">
        <f t="shared" si="6"/>
        <v>28963500</v>
      </c>
      <c r="AG46" s="522"/>
    </row>
    <row r="47" spans="1:33" ht="43.5" customHeight="1" x14ac:dyDescent="0.25">
      <c r="A47" s="472">
        <v>64</v>
      </c>
      <c r="B47" s="472">
        <v>50</v>
      </c>
      <c r="C47" s="310" t="s">
        <v>1506</v>
      </c>
      <c r="D47" s="355" t="s">
        <v>35</v>
      </c>
      <c r="E47" s="311" t="s">
        <v>1691</v>
      </c>
      <c r="F47" s="399" t="s">
        <v>1988</v>
      </c>
      <c r="G47" s="356" t="s">
        <v>1507</v>
      </c>
      <c r="H47" s="472" t="s">
        <v>40</v>
      </c>
      <c r="I47" s="472" t="s">
        <v>1511</v>
      </c>
      <c r="J47" s="473">
        <v>265.89999999999998</v>
      </c>
      <c r="K47" s="484">
        <v>52.6</v>
      </c>
      <c r="L47" s="473">
        <f t="shared" si="8"/>
        <v>213.29999999999998</v>
      </c>
      <c r="M47" s="473" t="s">
        <v>28</v>
      </c>
      <c r="N47" s="474" t="s">
        <v>168</v>
      </c>
      <c r="O47" s="474" t="s">
        <v>1512</v>
      </c>
      <c r="P47" s="481">
        <v>265.89999999999998</v>
      </c>
      <c r="Q47" s="406">
        <v>2304</v>
      </c>
      <c r="R47" s="359">
        <f t="shared" si="7"/>
        <v>2.2829861111111113E-2</v>
      </c>
      <c r="S47" s="360">
        <v>8</v>
      </c>
      <c r="T47" s="360" t="s">
        <v>2008</v>
      </c>
      <c r="U47" s="283" t="s">
        <v>1915</v>
      </c>
      <c r="V47" s="283" t="s">
        <v>1917</v>
      </c>
      <c r="W47" s="285" t="s">
        <v>1509</v>
      </c>
      <c r="X47" s="286" t="s">
        <v>25</v>
      </c>
      <c r="Y47" s="286" t="s">
        <v>1617</v>
      </c>
      <c r="Z47" s="286" t="s">
        <v>1921</v>
      </c>
      <c r="AA47" s="507">
        <f t="shared" si="2"/>
        <v>8153000</v>
      </c>
      <c r="AB47" s="507">
        <f t="shared" si="3"/>
        <v>40765000</v>
      </c>
      <c r="AC47" s="507">
        <f t="shared" si="4"/>
        <v>3840000</v>
      </c>
      <c r="AD47" s="507">
        <v>0</v>
      </c>
      <c r="AE47" s="507">
        <f t="shared" si="5"/>
        <v>157800</v>
      </c>
      <c r="AF47" s="507">
        <f t="shared" si="6"/>
        <v>52915800</v>
      </c>
      <c r="AG47" s="522"/>
    </row>
    <row r="48" spans="1:33" ht="43.5" customHeight="1" x14ac:dyDescent="0.25">
      <c r="A48" s="472">
        <v>65</v>
      </c>
      <c r="B48" s="472">
        <v>51</v>
      </c>
      <c r="C48" s="311" t="s">
        <v>1747</v>
      </c>
      <c r="D48" s="355" t="s">
        <v>35</v>
      </c>
      <c r="E48" s="311" t="s">
        <v>1692</v>
      </c>
      <c r="F48" s="399" t="s">
        <v>1988</v>
      </c>
      <c r="G48" s="356" t="s">
        <v>1976</v>
      </c>
      <c r="H48" s="472" t="s">
        <v>48</v>
      </c>
      <c r="I48" s="472" t="s">
        <v>626</v>
      </c>
      <c r="J48" s="473">
        <v>356.9</v>
      </c>
      <c r="K48" s="484">
        <v>42.7</v>
      </c>
      <c r="L48" s="473">
        <f t="shared" si="8"/>
        <v>314.2</v>
      </c>
      <c r="M48" s="473" t="s">
        <v>28</v>
      </c>
      <c r="N48" s="474" t="s">
        <v>168</v>
      </c>
      <c r="O48" s="474" t="s">
        <v>1529</v>
      </c>
      <c r="P48" s="481">
        <v>356.9</v>
      </c>
      <c r="Q48" s="406">
        <v>2988.0000000000005</v>
      </c>
      <c r="R48" s="359">
        <f t="shared" si="7"/>
        <v>1.4290495314591698E-2</v>
      </c>
      <c r="S48" s="363" t="s">
        <v>1981</v>
      </c>
      <c r="T48" s="363" t="s">
        <v>2008</v>
      </c>
      <c r="U48" s="283" t="s">
        <v>1915</v>
      </c>
      <c r="V48" s="283" t="s">
        <v>1917</v>
      </c>
      <c r="W48" s="285" t="s">
        <v>1527</v>
      </c>
      <c r="X48" s="286" t="s">
        <v>25</v>
      </c>
      <c r="Y48" s="286" t="s">
        <v>1617</v>
      </c>
      <c r="Z48" s="286" t="s">
        <v>1921</v>
      </c>
      <c r="AA48" s="507">
        <f t="shared" si="2"/>
        <v>6618500</v>
      </c>
      <c r="AB48" s="507">
        <f t="shared" si="3"/>
        <v>33092500</v>
      </c>
      <c r="AC48" s="507">
        <f t="shared" si="4"/>
        <v>1920000</v>
      </c>
      <c r="AD48" s="507">
        <v>0</v>
      </c>
      <c r="AE48" s="507">
        <f t="shared" si="5"/>
        <v>128100.00000000001</v>
      </c>
      <c r="AF48" s="507">
        <f t="shared" si="6"/>
        <v>41759100</v>
      </c>
      <c r="AG48" s="522"/>
    </row>
    <row r="49" spans="1:33" ht="43.5" customHeight="1" x14ac:dyDescent="0.25">
      <c r="A49" s="472">
        <v>66</v>
      </c>
      <c r="B49" s="472">
        <v>52</v>
      </c>
      <c r="C49" s="276" t="s">
        <v>1797</v>
      </c>
      <c r="D49" s="365" t="s">
        <v>1897</v>
      </c>
      <c r="E49" s="366" t="s">
        <v>1621</v>
      </c>
      <c r="F49" s="399" t="s">
        <v>1988</v>
      </c>
      <c r="G49" s="367" t="s">
        <v>1831</v>
      </c>
      <c r="H49" s="280" t="s">
        <v>425</v>
      </c>
      <c r="I49" s="280" t="s">
        <v>425</v>
      </c>
      <c r="J49" s="281">
        <v>150.4</v>
      </c>
      <c r="K49" s="368">
        <v>30.4</v>
      </c>
      <c r="L49" s="281">
        <v>120</v>
      </c>
      <c r="M49" s="281" t="s">
        <v>28</v>
      </c>
      <c r="N49" s="295">
        <v>3</v>
      </c>
      <c r="O49" s="295">
        <v>1</v>
      </c>
      <c r="P49" s="396">
        <v>150.4</v>
      </c>
      <c r="Q49" s="406">
        <v>3924</v>
      </c>
      <c r="R49" s="359">
        <f t="shared" si="7"/>
        <v>7.7471967380224258E-3</v>
      </c>
      <c r="S49" s="360">
        <v>3</v>
      </c>
      <c r="T49" s="360" t="s">
        <v>2008</v>
      </c>
      <c r="U49" s="283" t="s">
        <v>1950</v>
      </c>
      <c r="V49" s="369">
        <v>45813</v>
      </c>
      <c r="W49" s="285" t="s">
        <v>1920</v>
      </c>
      <c r="X49" s="286" t="s">
        <v>1588</v>
      </c>
      <c r="Y49" s="286" t="s">
        <v>1617</v>
      </c>
      <c r="Z49" s="286" t="s">
        <v>1921</v>
      </c>
      <c r="AA49" s="507">
        <f t="shared" si="2"/>
        <v>4712000</v>
      </c>
      <c r="AB49" s="507">
        <f t="shared" si="3"/>
        <v>23560000</v>
      </c>
      <c r="AC49" s="507">
        <f t="shared" si="4"/>
        <v>1440000</v>
      </c>
      <c r="AD49" s="507">
        <v>0</v>
      </c>
      <c r="AE49" s="507">
        <f t="shared" si="5"/>
        <v>91200</v>
      </c>
      <c r="AF49" s="507">
        <f t="shared" si="6"/>
        <v>29803200</v>
      </c>
      <c r="AG49" s="522"/>
    </row>
    <row r="50" spans="1:33" ht="43.5" customHeight="1" x14ac:dyDescent="0.25">
      <c r="A50" s="472">
        <v>67</v>
      </c>
      <c r="B50" s="472">
        <v>53</v>
      </c>
      <c r="C50" s="276" t="s">
        <v>1798</v>
      </c>
      <c r="D50" s="365" t="s">
        <v>1897</v>
      </c>
      <c r="E50" s="366" t="s">
        <v>1621</v>
      </c>
      <c r="F50" s="399" t="s">
        <v>1988</v>
      </c>
      <c r="G50" s="367" t="s">
        <v>1832</v>
      </c>
      <c r="H50" s="280" t="s">
        <v>425</v>
      </c>
      <c r="I50" s="280" t="s">
        <v>431</v>
      </c>
      <c r="J50" s="281">
        <v>108.1</v>
      </c>
      <c r="K50" s="368">
        <v>26.1</v>
      </c>
      <c r="L50" s="281">
        <v>82</v>
      </c>
      <c r="M50" s="281" t="s">
        <v>28</v>
      </c>
      <c r="N50" s="295">
        <v>3</v>
      </c>
      <c r="O50" s="295" t="s">
        <v>1956</v>
      </c>
      <c r="P50" s="397">
        <v>108.1</v>
      </c>
      <c r="Q50" s="406">
        <v>2015.9999999999998</v>
      </c>
      <c r="R50" s="359">
        <f t="shared" si="7"/>
        <v>1.2946428571428574E-2</v>
      </c>
      <c r="S50" s="360">
        <v>2</v>
      </c>
      <c r="T50" s="360" t="s">
        <v>2008</v>
      </c>
      <c r="U50" s="283" t="s">
        <v>1950</v>
      </c>
      <c r="V50" s="369">
        <v>45813</v>
      </c>
      <c r="W50" s="285" t="s">
        <v>1922</v>
      </c>
      <c r="X50" s="286" t="s">
        <v>25</v>
      </c>
      <c r="Y50" s="286" t="s">
        <v>1617</v>
      </c>
      <c r="Z50" s="286" t="s">
        <v>1921</v>
      </c>
      <c r="AA50" s="507">
        <f t="shared" si="2"/>
        <v>4045500</v>
      </c>
      <c r="AB50" s="507">
        <f t="shared" si="3"/>
        <v>20227500</v>
      </c>
      <c r="AC50" s="507">
        <f t="shared" si="4"/>
        <v>960000</v>
      </c>
      <c r="AD50" s="507">
        <v>0</v>
      </c>
      <c r="AE50" s="507">
        <f t="shared" si="5"/>
        <v>78300</v>
      </c>
      <c r="AF50" s="507">
        <f t="shared" si="6"/>
        <v>25311300</v>
      </c>
      <c r="AG50" s="522"/>
    </row>
    <row r="51" spans="1:33" ht="43.5" customHeight="1" x14ac:dyDescent="0.25">
      <c r="A51" s="472">
        <v>68</v>
      </c>
      <c r="B51" s="472">
        <v>54</v>
      </c>
      <c r="C51" s="276" t="s">
        <v>1583</v>
      </c>
      <c r="D51" s="365" t="s">
        <v>1897</v>
      </c>
      <c r="E51" s="366" t="s">
        <v>1621</v>
      </c>
      <c r="F51" s="399" t="s">
        <v>1988</v>
      </c>
      <c r="G51" s="367" t="s">
        <v>1585</v>
      </c>
      <c r="H51" s="280" t="s">
        <v>425</v>
      </c>
      <c r="I51" s="280" t="s">
        <v>626</v>
      </c>
      <c r="J51" s="281">
        <v>252</v>
      </c>
      <c r="K51" s="368">
        <v>64.599999999999994</v>
      </c>
      <c r="L51" s="281">
        <v>187.4</v>
      </c>
      <c r="M51" s="281" t="s">
        <v>28</v>
      </c>
      <c r="N51" s="295">
        <v>3</v>
      </c>
      <c r="O51" s="295" t="s">
        <v>424</v>
      </c>
      <c r="P51" s="397">
        <v>252</v>
      </c>
      <c r="Q51" s="406">
        <v>5932.8</v>
      </c>
      <c r="R51" s="359">
        <f t="shared" si="7"/>
        <v>1.0888619201725996E-2</v>
      </c>
      <c r="S51" s="360">
        <v>2</v>
      </c>
      <c r="T51" s="360" t="s">
        <v>2008</v>
      </c>
      <c r="U51" s="283" t="s">
        <v>1950</v>
      </c>
      <c r="V51" s="369">
        <v>45813</v>
      </c>
      <c r="W51" s="285" t="s">
        <v>1587</v>
      </c>
      <c r="X51" s="286" t="s">
        <v>1588</v>
      </c>
      <c r="Y51" s="286" t="s">
        <v>1617</v>
      </c>
      <c r="Z51" s="286" t="s">
        <v>1921</v>
      </c>
      <c r="AA51" s="507">
        <f t="shared" si="2"/>
        <v>10013000</v>
      </c>
      <c r="AB51" s="507">
        <f t="shared" si="3"/>
        <v>50065000</v>
      </c>
      <c r="AC51" s="507">
        <f t="shared" si="4"/>
        <v>960000</v>
      </c>
      <c r="AD51" s="507">
        <v>0</v>
      </c>
      <c r="AE51" s="507">
        <f t="shared" si="5"/>
        <v>193799.99999999997</v>
      </c>
      <c r="AF51" s="507">
        <f t="shared" si="6"/>
        <v>61231800</v>
      </c>
      <c r="AG51" s="522"/>
    </row>
    <row r="52" spans="1:33" ht="43.5" customHeight="1" x14ac:dyDescent="0.25">
      <c r="A52" s="472">
        <v>69</v>
      </c>
      <c r="B52" s="472">
        <v>55</v>
      </c>
      <c r="C52" s="276" t="s">
        <v>1799</v>
      </c>
      <c r="D52" s="365" t="s">
        <v>1897</v>
      </c>
      <c r="E52" s="366" t="s">
        <v>1621</v>
      </c>
      <c r="F52" s="399" t="s">
        <v>1988</v>
      </c>
      <c r="G52" s="367" t="s">
        <v>1833</v>
      </c>
      <c r="H52" s="280" t="s">
        <v>425</v>
      </c>
      <c r="I52" s="280" t="s">
        <v>27</v>
      </c>
      <c r="J52" s="281">
        <v>144</v>
      </c>
      <c r="K52" s="368">
        <v>39.799999999999997</v>
      </c>
      <c r="L52" s="281">
        <v>104.2</v>
      </c>
      <c r="M52" s="281" t="s">
        <v>28</v>
      </c>
      <c r="N52" s="295">
        <v>3</v>
      </c>
      <c r="O52" s="295" t="s">
        <v>48</v>
      </c>
      <c r="P52" s="397">
        <v>144</v>
      </c>
      <c r="Q52" s="406">
        <v>3157.2</v>
      </c>
      <c r="R52" s="359">
        <f t="shared" si="7"/>
        <v>1.2606106676802229E-2</v>
      </c>
      <c r="S52" s="360">
        <v>5</v>
      </c>
      <c r="T52" s="360" t="s">
        <v>2008</v>
      </c>
      <c r="U52" s="283" t="s">
        <v>1950</v>
      </c>
      <c r="V52" s="369">
        <v>45813</v>
      </c>
      <c r="W52" s="285" t="s">
        <v>1923</v>
      </c>
      <c r="X52" s="286" t="s">
        <v>1588</v>
      </c>
      <c r="Y52" s="286" t="s">
        <v>1617</v>
      </c>
      <c r="Z52" s="286" t="s">
        <v>1921</v>
      </c>
      <c r="AA52" s="507">
        <f t="shared" si="2"/>
        <v>6169000</v>
      </c>
      <c r="AB52" s="507">
        <f t="shared" si="3"/>
        <v>30845000</v>
      </c>
      <c r="AC52" s="507">
        <f t="shared" si="4"/>
        <v>2400000</v>
      </c>
      <c r="AD52" s="507">
        <v>0</v>
      </c>
      <c r="AE52" s="507">
        <f t="shared" si="5"/>
        <v>119399.99999999999</v>
      </c>
      <c r="AF52" s="507">
        <f t="shared" si="6"/>
        <v>39533400</v>
      </c>
      <c r="AG52" s="522"/>
    </row>
    <row r="53" spans="1:33" ht="43.5" customHeight="1" x14ac:dyDescent="0.25">
      <c r="A53" s="472">
        <v>70</v>
      </c>
      <c r="B53" s="472">
        <v>56</v>
      </c>
      <c r="C53" s="276" t="s">
        <v>1800</v>
      </c>
      <c r="D53" s="365" t="s">
        <v>1897</v>
      </c>
      <c r="E53" s="366" t="s">
        <v>1621</v>
      </c>
      <c r="F53" s="399" t="s">
        <v>1988</v>
      </c>
      <c r="G53" s="367" t="s">
        <v>1834</v>
      </c>
      <c r="H53" s="280" t="s">
        <v>425</v>
      </c>
      <c r="I53" s="280" t="s">
        <v>424</v>
      </c>
      <c r="J53" s="281">
        <v>186.9</v>
      </c>
      <c r="K53" s="368">
        <v>52.4</v>
      </c>
      <c r="L53" s="281">
        <v>134.5</v>
      </c>
      <c r="M53" s="281" t="s">
        <v>28</v>
      </c>
      <c r="N53" s="295">
        <v>3</v>
      </c>
      <c r="O53" s="295" t="s">
        <v>27</v>
      </c>
      <c r="P53" s="397">
        <v>186.9</v>
      </c>
      <c r="Q53" s="406">
        <v>3099.6</v>
      </c>
      <c r="R53" s="359">
        <f t="shared" si="7"/>
        <v>1.690540714930959E-2</v>
      </c>
      <c r="S53" s="360">
        <v>4</v>
      </c>
      <c r="T53" s="360" t="s">
        <v>2008</v>
      </c>
      <c r="U53" s="283" t="s">
        <v>1950</v>
      </c>
      <c r="V53" s="369">
        <v>45813</v>
      </c>
      <c r="W53" s="285" t="s">
        <v>2000</v>
      </c>
      <c r="X53" s="286" t="s">
        <v>1588</v>
      </c>
      <c r="Y53" s="286" t="s">
        <v>1617</v>
      </c>
      <c r="Z53" s="286" t="s">
        <v>1921</v>
      </c>
      <c r="AA53" s="507">
        <f t="shared" si="2"/>
        <v>8122000</v>
      </c>
      <c r="AB53" s="507">
        <f t="shared" si="3"/>
        <v>40610000</v>
      </c>
      <c r="AC53" s="507">
        <f t="shared" si="4"/>
        <v>1920000</v>
      </c>
      <c r="AD53" s="507">
        <v>0</v>
      </c>
      <c r="AE53" s="507">
        <f t="shared" si="5"/>
        <v>157200</v>
      </c>
      <c r="AF53" s="507">
        <f t="shared" si="6"/>
        <v>50809200</v>
      </c>
      <c r="AG53" s="522"/>
    </row>
    <row r="54" spans="1:33" ht="43.5" hidden="1" customHeight="1" x14ac:dyDescent="0.25">
      <c r="A54" s="508">
        <v>71</v>
      </c>
      <c r="B54" s="508">
        <v>57</v>
      </c>
      <c r="C54" s="521" t="s">
        <v>1801</v>
      </c>
      <c r="D54" s="509" t="s">
        <v>1897</v>
      </c>
      <c r="E54" s="366" t="s">
        <v>1621</v>
      </c>
      <c r="F54" s="399" t="s">
        <v>1988</v>
      </c>
      <c r="G54" s="367" t="s">
        <v>1835</v>
      </c>
      <c r="H54" s="280" t="s">
        <v>425</v>
      </c>
      <c r="I54" s="280" t="s">
        <v>40</v>
      </c>
      <c r="J54" s="281">
        <v>352.8</v>
      </c>
      <c r="K54" s="520">
        <f>118.1+301.5</f>
        <v>419.6</v>
      </c>
      <c r="L54" s="281">
        <v>234.7</v>
      </c>
      <c r="M54" s="281" t="s">
        <v>28</v>
      </c>
      <c r="N54" s="295">
        <v>3</v>
      </c>
      <c r="O54" s="295" t="s">
        <v>118</v>
      </c>
      <c r="P54" s="397">
        <v>352.8</v>
      </c>
      <c r="Q54" s="510">
        <v>8506.7999999999993</v>
      </c>
      <c r="R54" s="511">
        <f>K54/Q54</f>
        <v>4.9325245685804306E-2</v>
      </c>
      <c r="S54" s="515">
        <v>7</v>
      </c>
      <c r="T54" s="515" t="s">
        <v>2008</v>
      </c>
      <c r="U54" s="283" t="s">
        <v>1950</v>
      </c>
      <c r="V54" s="369">
        <v>45813</v>
      </c>
      <c r="W54" s="439" t="s">
        <v>1924</v>
      </c>
      <c r="X54" s="286" t="s">
        <v>25</v>
      </c>
      <c r="Y54" s="286" t="s">
        <v>1617</v>
      </c>
      <c r="Z54" s="286" t="s">
        <v>1921</v>
      </c>
      <c r="AA54" s="516">
        <f t="shared" si="2"/>
        <v>65038000</v>
      </c>
      <c r="AB54" s="516">
        <f t="shared" si="3"/>
        <v>325190000</v>
      </c>
      <c r="AC54" s="516">
        <f t="shared" si="4"/>
        <v>3360000</v>
      </c>
      <c r="AD54" s="507">
        <v>0</v>
      </c>
      <c r="AE54" s="516">
        <f t="shared" si="5"/>
        <v>1258800</v>
      </c>
      <c r="AF54" s="516">
        <f t="shared" si="6"/>
        <v>394846800</v>
      </c>
      <c r="AG54" s="522" t="s">
        <v>2019</v>
      </c>
    </row>
    <row r="55" spans="1:33" ht="43.5" customHeight="1" x14ac:dyDescent="0.25">
      <c r="A55" s="370">
        <v>72</v>
      </c>
      <c r="B55" s="370">
        <v>58</v>
      </c>
      <c r="C55" s="276" t="s">
        <v>1802</v>
      </c>
      <c r="D55" s="365" t="s">
        <v>1897</v>
      </c>
      <c r="E55" s="366" t="s">
        <v>1621</v>
      </c>
      <c r="F55" s="399" t="s">
        <v>1988</v>
      </c>
      <c r="G55" s="367" t="s">
        <v>1836</v>
      </c>
      <c r="H55" s="280" t="s">
        <v>425</v>
      </c>
      <c r="I55" s="280" t="s">
        <v>48</v>
      </c>
      <c r="J55" s="281">
        <v>72</v>
      </c>
      <c r="K55" s="368">
        <v>23</v>
      </c>
      <c r="L55" s="281">
        <v>49</v>
      </c>
      <c r="M55" s="281" t="s">
        <v>28</v>
      </c>
      <c r="N55" s="295">
        <v>3</v>
      </c>
      <c r="O55" s="295" t="s">
        <v>1958</v>
      </c>
      <c r="P55" s="397">
        <v>72</v>
      </c>
      <c r="Q55" s="406">
        <v>3916.8</v>
      </c>
      <c r="R55" s="359">
        <f>K55/Q55</f>
        <v>5.8721405228758169E-3</v>
      </c>
      <c r="S55" s="360">
        <v>3</v>
      </c>
      <c r="T55" s="360" t="s">
        <v>2008</v>
      </c>
      <c r="U55" s="283" t="s">
        <v>1950</v>
      </c>
      <c r="V55" s="369">
        <v>45813</v>
      </c>
      <c r="W55" s="285" t="s">
        <v>1925</v>
      </c>
      <c r="X55" s="286" t="s">
        <v>1588</v>
      </c>
      <c r="Y55" s="286" t="s">
        <v>1617</v>
      </c>
      <c r="Z55" s="286" t="s">
        <v>1921</v>
      </c>
      <c r="AA55" s="507">
        <f t="shared" si="2"/>
        <v>3565000</v>
      </c>
      <c r="AB55" s="507">
        <f t="shared" si="3"/>
        <v>17825000</v>
      </c>
      <c r="AC55" s="507">
        <f t="shared" si="4"/>
        <v>1440000</v>
      </c>
      <c r="AD55" s="507">
        <v>0</v>
      </c>
      <c r="AE55" s="507">
        <f t="shared" si="5"/>
        <v>69000</v>
      </c>
      <c r="AF55" s="507">
        <f t="shared" si="6"/>
        <v>22899000</v>
      </c>
      <c r="AG55" s="522"/>
    </row>
    <row r="56" spans="1:33" ht="43.5" customHeight="1" x14ac:dyDescent="0.25">
      <c r="A56" s="472">
        <v>73</v>
      </c>
      <c r="B56" s="472">
        <v>59</v>
      </c>
      <c r="C56" s="276" t="s">
        <v>707</v>
      </c>
      <c r="D56" s="365" t="s">
        <v>1897</v>
      </c>
      <c r="E56" s="366" t="s">
        <v>1621</v>
      </c>
      <c r="F56" s="399" t="s">
        <v>1988</v>
      </c>
      <c r="G56" s="367" t="s">
        <v>1837</v>
      </c>
      <c r="H56" s="280" t="s">
        <v>425</v>
      </c>
      <c r="I56" s="280" t="s">
        <v>457</v>
      </c>
      <c r="J56" s="281">
        <v>223</v>
      </c>
      <c r="K56" s="368">
        <v>68.599999999999994</v>
      </c>
      <c r="L56" s="281">
        <v>154.4</v>
      </c>
      <c r="M56" s="281" t="s">
        <v>28</v>
      </c>
      <c r="N56" s="295">
        <v>3</v>
      </c>
      <c r="O56" s="295" t="s">
        <v>125</v>
      </c>
      <c r="P56" s="397">
        <v>223</v>
      </c>
      <c r="Q56" s="406">
        <v>5245.2</v>
      </c>
      <c r="R56" s="359">
        <f>K56/Q56</f>
        <v>1.3078624265995577E-2</v>
      </c>
      <c r="S56" s="360">
        <v>3</v>
      </c>
      <c r="T56" s="360" t="s">
        <v>2008</v>
      </c>
      <c r="U56" s="283" t="s">
        <v>1950</v>
      </c>
      <c r="V56" s="369">
        <v>45813</v>
      </c>
      <c r="W56" s="285" t="s">
        <v>1926</v>
      </c>
      <c r="X56" s="286" t="s">
        <v>1588</v>
      </c>
      <c r="Y56" s="286" t="s">
        <v>1617</v>
      </c>
      <c r="Z56" s="286" t="s">
        <v>1921</v>
      </c>
      <c r="AA56" s="507">
        <f t="shared" si="2"/>
        <v>10633000</v>
      </c>
      <c r="AB56" s="507">
        <f t="shared" si="3"/>
        <v>53165000</v>
      </c>
      <c r="AC56" s="507">
        <f t="shared" si="4"/>
        <v>1440000</v>
      </c>
      <c r="AD56" s="507">
        <v>0</v>
      </c>
      <c r="AE56" s="507">
        <f t="shared" si="5"/>
        <v>205799.99999999997</v>
      </c>
      <c r="AF56" s="507">
        <f t="shared" si="6"/>
        <v>65443800</v>
      </c>
      <c r="AG56" s="522"/>
    </row>
    <row r="57" spans="1:33" ht="58.5" hidden="1" customHeight="1" x14ac:dyDescent="0.25">
      <c r="A57" s="508">
        <v>74</v>
      </c>
      <c r="B57" s="508">
        <v>60</v>
      </c>
      <c r="C57" s="521" t="s">
        <v>1803</v>
      </c>
      <c r="D57" s="509" t="s">
        <v>1897</v>
      </c>
      <c r="E57" s="366" t="s">
        <v>1621</v>
      </c>
      <c r="F57" s="399" t="s">
        <v>1990</v>
      </c>
      <c r="G57" s="367" t="s">
        <v>1589</v>
      </c>
      <c r="H57" s="280" t="s">
        <v>425</v>
      </c>
      <c r="I57" s="280" t="s">
        <v>56</v>
      </c>
      <c r="J57" s="281">
        <v>108.1</v>
      </c>
      <c r="K57" s="520">
        <f>31.8+98.9</f>
        <v>130.70000000000002</v>
      </c>
      <c r="L57" s="281">
        <v>76.3</v>
      </c>
      <c r="M57" s="281" t="s">
        <v>28</v>
      </c>
      <c r="N57" s="295">
        <v>3</v>
      </c>
      <c r="O57" s="295" t="s">
        <v>74</v>
      </c>
      <c r="P57" s="397">
        <v>108.1</v>
      </c>
      <c r="Q57" s="510">
        <v>2509.1999999999998</v>
      </c>
      <c r="R57" s="511">
        <f>K57/Q57</f>
        <v>5.2088315000797081E-2</v>
      </c>
      <c r="S57" s="515">
        <v>2</v>
      </c>
      <c r="T57" s="515" t="s">
        <v>2008</v>
      </c>
      <c r="U57" s="283" t="s">
        <v>1950</v>
      </c>
      <c r="V57" s="369">
        <v>45813</v>
      </c>
      <c r="W57" s="285" t="s">
        <v>1590</v>
      </c>
      <c r="X57" s="286" t="s">
        <v>1588</v>
      </c>
      <c r="Y57" s="286" t="s">
        <v>1617</v>
      </c>
      <c r="Z57" s="286" t="s">
        <v>1921</v>
      </c>
      <c r="AA57" s="516">
        <f t="shared" si="2"/>
        <v>20258500.000000004</v>
      </c>
      <c r="AB57" s="516">
        <f t="shared" si="3"/>
        <v>101292500.00000001</v>
      </c>
      <c r="AC57" s="516">
        <f t="shared" si="4"/>
        <v>960000</v>
      </c>
      <c r="AD57" s="516">
        <f>31.8*7400</f>
        <v>235320</v>
      </c>
      <c r="AE57" s="516">
        <f t="shared" si="5"/>
        <v>392100.00000000006</v>
      </c>
      <c r="AF57" s="516">
        <f>AA57+AB57+AC57+AD57+AE57</f>
        <v>123138420.00000001</v>
      </c>
      <c r="AG57" s="522" t="s">
        <v>2019</v>
      </c>
    </row>
    <row r="58" spans="1:33" ht="43.5" customHeight="1" x14ac:dyDescent="0.25">
      <c r="A58" s="283">
        <v>75</v>
      </c>
      <c r="B58" s="283">
        <v>61</v>
      </c>
      <c r="C58" s="276" t="s">
        <v>1804</v>
      </c>
      <c r="D58" s="365" t="s">
        <v>1897</v>
      </c>
      <c r="E58" s="366" t="s">
        <v>1621</v>
      </c>
      <c r="F58" s="399" t="s">
        <v>1988</v>
      </c>
      <c r="G58" s="367" t="s">
        <v>1838</v>
      </c>
      <c r="H58" s="280" t="s">
        <v>425</v>
      </c>
      <c r="I58" s="280" t="s">
        <v>66</v>
      </c>
      <c r="J58" s="281">
        <v>112.1</v>
      </c>
      <c r="K58" s="368">
        <v>44.3</v>
      </c>
      <c r="L58" s="281">
        <v>67.8</v>
      </c>
      <c r="M58" s="281" t="s">
        <v>28</v>
      </c>
      <c r="N58" s="295">
        <v>3</v>
      </c>
      <c r="O58" s="295" t="s">
        <v>182</v>
      </c>
      <c r="P58" s="397">
        <v>112.1</v>
      </c>
      <c r="Q58" s="406">
        <v>2703.6</v>
      </c>
      <c r="R58" s="359">
        <f t="shared" ref="R58:R77" si="9">K58/Q58</f>
        <v>1.6385559994081964E-2</v>
      </c>
      <c r="S58" s="360">
        <v>5</v>
      </c>
      <c r="T58" s="360" t="s">
        <v>2008</v>
      </c>
      <c r="U58" s="283" t="s">
        <v>1950</v>
      </c>
      <c r="V58" s="369">
        <v>45813</v>
      </c>
      <c r="W58" s="285" t="s">
        <v>1927</v>
      </c>
      <c r="X58" s="286" t="s">
        <v>1588</v>
      </c>
      <c r="Y58" s="286" t="s">
        <v>1617</v>
      </c>
      <c r="Z58" s="286" t="s">
        <v>1921</v>
      </c>
      <c r="AA58" s="507">
        <f t="shared" si="2"/>
        <v>6866500</v>
      </c>
      <c r="AB58" s="507">
        <f t="shared" si="3"/>
        <v>34332500</v>
      </c>
      <c r="AC58" s="507">
        <f t="shared" si="4"/>
        <v>2400000</v>
      </c>
      <c r="AD58" s="507">
        <v>0</v>
      </c>
      <c r="AE58" s="507">
        <f t="shared" si="5"/>
        <v>132900</v>
      </c>
      <c r="AF58" s="507">
        <f t="shared" si="6"/>
        <v>43731900</v>
      </c>
    </row>
    <row r="59" spans="1:33" ht="43.5" customHeight="1" x14ac:dyDescent="0.25">
      <c r="A59" s="472">
        <v>76</v>
      </c>
      <c r="B59" s="472">
        <v>62</v>
      </c>
      <c r="C59" s="371" t="s">
        <v>1805</v>
      </c>
      <c r="D59" s="365" t="s">
        <v>1897</v>
      </c>
      <c r="E59" s="366" t="s">
        <v>1621</v>
      </c>
      <c r="F59" s="399" t="s">
        <v>1988</v>
      </c>
      <c r="G59" s="367" t="s">
        <v>1838</v>
      </c>
      <c r="H59" s="280" t="s">
        <v>425</v>
      </c>
      <c r="I59" s="280" t="s">
        <v>125</v>
      </c>
      <c r="J59" s="281">
        <v>176.7</v>
      </c>
      <c r="K59" s="368">
        <v>118.3</v>
      </c>
      <c r="L59" s="281">
        <v>58.4</v>
      </c>
      <c r="M59" s="281" t="s">
        <v>28</v>
      </c>
      <c r="N59" s="295">
        <v>3</v>
      </c>
      <c r="O59" s="295" t="s">
        <v>237</v>
      </c>
      <c r="P59" s="397">
        <v>176.7</v>
      </c>
      <c r="Q59" s="406">
        <v>4860</v>
      </c>
      <c r="R59" s="359">
        <f t="shared" si="9"/>
        <v>2.4341563786008231E-2</v>
      </c>
      <c r="S59" s="360">
        <v>5</v>
      </c>
      <c r="T59" s="360" t="s">
        <v>2008</v>
      </c>
      <c r="U59" s="283" t="s">
        <v>1950</v>
      </c>
      <c r="V59" s="369">
        <v>45813</v>
      </c>
      <c r="W59" s="285" t="s">
        <v>1928</v>
      </c>
      <c r="X59" s="286" t="s">
        <v>1588</v>
      </c>
      <c r="Y59" s="286" t="s">
        <v>1617</v>
      </c>
      <c r="Z59" s="286" t="s">
        <v>1921</v>
      </c>
      <c r="AA59" s="507">
        <f t="shared" si="2"/>
        <v>18336500</v>
      </c>
      <c r="AB59" s="507">
        <f t="shared" si="3"/>
        <v>91682500</v>
      </c>
      <c r="AC59" s="507">
        <f t="shared" si="4"/>
        <v>2400000</v>
      </c>
      <c r="AD59" s="507">
        <v>0</v>
      </c>
      <c r="AE59" s="507">
        <f t="shared" si="5"/>
        <v>354900</v>
      </c>
      <c r="AF59" s="507">
        <f>AA59+AB59+AC59+AD59+AE59</f>
        <v>112773900</v>
      </c>
    </row>
    <row r="60" spans="1:33" ht="43.5" customHeight="1" x14ac:dyDescent="0.25">
      <c r="A60" s="283">
        <v>77</v>
      </c>
      <c r="B60" s="283">
        <v>63</v>
      </c>
      <c r="C60" s="276" t="s">
        <v>1806</v>
      </c>
      <c r="D60" s="365" t="s">
        <v>1897</v>
      </c>
      <c r="E60" s="366" t="s">
        <v>1621</v>
      </c>
      <c r="F60" s="399" t="s">
        <v>1988</v>
      </c>
      <c r="G60" s="367" t="s">
        <v>1839</v>
      </c>
      <c r="H60" s="280" t="s">
        <v>425</v>
      </c>
      <c r="I60" s="280" t="s">
        <v>74</v>
      </c>
      <c r="J60" s="281">
        <v>321.8</v>
      </c>
      <c r="K60" s="368">
        <v>132.9</v>
      </c>
      <c r="L60" s="281">
        <v>188.9</v>
      </c>
      <c r="M60" s="281" t="s">
        <v>28</v>
      </c>
      <c r="N60" s="295">
        <v>3</v>
      </c>
      <c r="O60" s="295" t="s">
        <v>402</v>
      </c>
      <c r="P60" s="397">
        <v>321.8</v>
      </c>
      <c r="Q60" s="406">
        <v>3992.4</v>
      </c>
      <c r="R60" s="359">
        <f t="shared" si="9"/>
        <v>3.3288247670574089E-2</v>
      </c>
      <c r="S60" s="363" t="s">
        <v>1982</v>
      </c>
      <c r="T60" s="363" t="s">
        <v>2008</v>
      </c>
      <c r="U60" s="283" t="s">
        <v>1950</v>
      </c>
      <c r="V60" s="369">
        <v>45813</v>
      </c>
      <c r="W60" s="285" t="s">
        <v>1929</v>
      </c>
      <c r="X60" s="286" t="s">
        <v>1588</v>
      </c>
      <c r="Y60" s="286" t="s">
        <v>1617</v>
      </c>
      <c r="Z60" s="286" t="s">
        <v>1921</v>
      </c>
      <c r="AA60" s="507">
        <f t="shared" si="2"/>
        <v>20599500</v>
      </c>
      <c r="AB60" s="507">
        <f t="shared" si="3"/>
        <v>102997500</v>
      </c>
      <c r="AC60" s="507">
        <f t="shared" si="4"/>
        <v>2400000</v>
      </c>
      <c r="AD60" s="507">
        <v>0</v>
      </c>
      <c r="AE60" s="507">
        <f t="shared" si="5"/>
        <v>398700</v>
      </c>
      <c r="AF60" s="507">
        <f t="shared" si="6"/>
        <v>126395700</v>
      </c>
    </row>
    <row r="61" spans="1:33" ht="43.5" customHeight="1" x14ac:dyDescent="0.25">
      <c r="A61" s="472">
        <v>78</v>
      </c>
      <c r="B61" s="472">
        <v>64</v>
      </c>
      <c r="C61" s="276" t="s">
        <v>1807</v>
      </c>
      <c r="D61" s="365" t="s">
        <v>1897</v>
      </c>
      <c r="E61" s="366" t="s">
        <v>1621</v>
      </c>
      <c r="F61" s="399" t="s">
        <v>1988</v>
      </c>
      <c r="G61" s="367" t="s">
        <v>1840</v>
      </c>
      <c r="H61" s="280" t="s">
        <v>425</v>
      </c>
      <c r="I61" s="280" t="s">
        <v>485</v>
      </c>
      <c r="J61" s="281">
        <v>90.5</v>
      </c>
      <c r="K61" s="368">
        <v>35.5</v>
      </c>
      <c r="L61" s="281">
        <v>55</v>
      </c>
      <c r="M61" s="281" t="s">
        <v>28</v>
      </c>
      <c r="N61" s="295">
        <v>3</v>
      </c>
      <c r="O61" s="295" t="s">
        <v>308</v>
      </c>
      <c r="P61" s="397">
        <v>90.5</v>
      </c>
      <c r="Q61" s="406">
        <v>2052</v>
      </c>
      <c r="R61" s="359">
        <f t="shared" si="9"/>
        <v>1.7300194931773878E-2</v>
      </c>
      <c r="S61" s="360">
        <v>1</v>
      </c>
      <c r="T61" s="360" t="s">
        <v>2008</v>
      </c>
      <c r="U61" s="283" t="s">
        <v>1950</v>
      </c>
      <c r="V61" s="369">
        <v>45813</v>
      </c>
      <c r="W61" s="285" t="s">
        <v>1930</v>
      </c>
      <c r="X61" s="286" t="s">
        <v>1588</v>
      </c>
      <c r="Y61" s="286" t="s">
        <v>1617</v>
      </c>
      <c r="Z61" s="286" t="s">
        <v>1921</v>
      </c>
      <c r="AA61" s="507">
        <f t="shared" si="2"/>
        <v>5502500</v>
      </c>
      <c r="AB61" s="507">
        <f t="shared" si="3"/>
        <v>27512500</v>
      </c>
      <c r="AC61" s="507">
        <f t="shared" si="4"/>
        <v>480000</v>
      </c>
      <c r="AD61" s="507">
        <v>0</v>
      </c>
      <c r="AE61" s="507">
        <f t="shared" si="5"/>
        <v>106500</v>
      </c>
      <c r="AF61" s="507">
        <f t="shared" si="6"/>
        <v>33601500</v>
      </c>
    </row>
    <row r="62" spans="1:33" ht="43.5" customHeight="1" x14ac:dyDescent="0.25">
      <c r="A62" s="283">
        <v>79</v>
      </c>
      <c r="B62" s="283">
        <v>65</v>
      </c>
      <c r="C62" s="276" t="s">
        <v>1808</v>
      </c>
      <c r="D62" s="365" t="s">
        <v>1897</v>
      </c>
      <c r="E62" s="366" t="s">
        <v>1621</v>
      </c>
      <c r="F62" s="399" t="s">
        <v>1988</v>
      </c>
      <c r="G62" s="367" t="s">
        <v>1841</v>
      </c>
      <c r="H62" s="280" t="s">
        <v>425</v>
      </c>
      <c r="I62" s="280" t="s">
        <v>89</v>
      </c>
      <c r="J62" s="281">
        <v>129.9</v>
      </c>
      <c r="K62" s="368">
        <v>49.8</v>
      </c>
      <c r="L62" s="281">
        <v>80.099999999999994</v>
      </c>
      <c r="M62" s="281" t="s">
        <v>28</v>
      </c>
      <c r="N62" s="295">
        <v>3</v>
      </c>
      <c r="O62" s="295" t="s">
        <v>649</v>
      </c>
      <c r="P62" s="397">
        <v>129.9</v>
      </c>
      <c r="Q62" s="406">
        <v>597.6</v>
      </c>
      <c r="R62" s="359">
        <f t="shared" si="9"/>
        <v>8.3333333333333329E-2</v>
      </c>
      <c r="S62" s="363" t="s">
        <v>1983</v>
      </c>
      <c r="T62" s="363" t="s">
        <v>2008</v>
      </c>
      <c r="U62" s="283" t="s">
        <v>1950</v>
      </c>
      <c r="V62" s="369">
        <v>45813</v>
      </c>
      <c r="W62" s="285" t="s">
        <v>1932</v>
      </c>
      <c r="X62" s="286" t="s">
        <v>1588</v>
      </c>
      <c r="Y62" s="286" t="s">
        <v>1617</v>
      </c>
      <c r="Z62" s="286" t="s">
        <v>1921</v>
      </c>
      <c r="AA62" s="507">
        <f t="shared" si="2"/>
        <v>7719000</v>
      </c>
      <c r="AB62" s="507">
        <f t="shared" si="3"/>
        <v>38595000</v>
      </c>
      <c r="AC62" s="507">
        <f t="shared" si="4"/>
        <v>1440000</v>
      </c>
      <c r="AD62" s="507">
        <v>0</v>
      </c>
      <c r="AE62" s="507">
        <f t="shared" si="5"/>
        <v>149400</v>
      </c>
      <c r="AF62" s="507">
        <f t="shared" si="6"/>
        <v>47903400</v>
      </c>
    </row>
    <row r="63" spans="1:33" ht="43.5" customHeight="1" x14ac:dyDescent="0.25">
      <c r="A63" s="472">
        <v>80</v>
      </c>
      <c r="B63" s="472">
        <v>66</v>
      </c>
      <c r="C63" s="276" t="s">
        <v>1475</v>
      </c>
      <c r="D63" s="365" t="s">
        <v>1897</v>
      </c>
      <c r="E63" s="366" t="s">
        <v>1621</v>
      </c>
      <c r="F63" s="399" t="s">
        <v>1988</v>
      </c>
      <c r="G63" s="367" t="s">
        <v>1592</v>
      </c>
      <c r="H63" s="280" t="s">
        <v>425</v>
      </c>
      <c r="I63" s="280" t="s">
        <v>96</v>
      </c>
      <c r="J63" s="281">
        <v>197.9</v>
      </c>
      <c r="K63" s="368">
        <v>87.1</v>
      </c>
      <c r="L63" s="281">
        <v>110.8</v>
      </c>
      <c r="M63" s="281" t="s">
        <v>28</v>
      </c>
      <c r="N63" s="295">
        <v>3</v>
      </c>
      <c r="O63" s="295" t="s">
        <v>1013</v>
      </c>
      <c r="P63" s="397">
        <v>197.9</v>
      </c>
      <c r="Q63" s="406">
        <v>4557.6000000000004</v>
      </c>
      <c r="R63" s="359">
        <f t="shared" si="9"/>
        <v>1.9110935580129891E-2</v>
      </c>
      <c r="S63" s="360">
        <v>4</v>
      </c>
      <c r="T63" s="360" t="s">
        <v>2008</v>
      </c>
      <c r="U63" s="283" t="s">
        <v>1950</v>
      </c>
      <c r="V63" s="369">
        <v>45813</v>
      </c>
      <c r="W63" s="285" t="s">
        <v>1593</v>
      </c>
      <c r="X63" s="286" t="s">
        <v>1588</v>
      </c>
      <c r="Y63" s="286" t="s">
        <v>1617</v>
      </c>
      <c r="Z63" s="286" t="s">
        <v>1921</v>
      </c>
      <c r="AA63" s="507">
        <f t="shared" si="2"/>
        <v>13500500</v>
      </c>
      <c r="AB63" s="507">
        <f t="shared" si="3"/>
        <v>67502500</v>
      </c>
      <c r="AC63" s="507">
        <f t="shared" si="4"/>
        <v>1920000</v>
      </c>
      <c r="AD63" s="507">
        <v>0</v>
      </c>
      <c r="AE63" s="507">
        <f t="shared" si="5"/>
        <v>261299.99999999997</v>
      </c>
      <c r="AF63" s="507">
        <f t="shared" si="6"/>
        <v>83184300</v>
      </c>
    </row>
    <row r="64" spans="1:33" ht="43.5" customHeight="1" x14ac:dyDescent="0.25">
      <c r="A64" s="283">
        <v>81</v>
      </c>
      <c r="B64" s="283">
        <v>67</v>
      </c>
      <c r="C64" s="276" t="s">
        <v>1809</v>
      </c>
      <c r="D64" s="365" t="s">
        <v>1897</v>
      </c>
      <c r="E64" s="366" t="s">
        <v>1621</v>
      </c>
      <c r="F64" s="399" t="s">
        <v>1988</v>
      </c>
      <c r="G64" s="367" t="s">
        <v>1842</v>
      </c>
      <c r="H64" s="280" t="s">
        <v>425</v>
      </c>
      <c r="I64" s="280" t="s">
        <v>513</v>
      </c>
      <c r="J64" s="281">
        <v>126.1</v>
      </c>
      <c r="K64" s="368">
        <v>58.3</v>
      </c>
      <c r="L64" s="281">
        <v>67.8</v>
      </c>
      <c r="M64" s="281" t="s">
        <v>28</v>
      </c>
      <c r="N64" s="295">
        <v>3</v>
      </c>
      <c r="O64" s="295" t="s">
        <v>1008</v>
      </c>
      <c r="P64" s="397">
        <v>126.1</v>
      </c>
      <c r="Q64" s="406">
        <v>2930.4</v>
      </c>
      <c r="R64" s="359">
        <f t="shared" si="9"/>
        <v>1.9894894894894894E-2</v>
      </c>
      <c r="S64" s="360">
        <v>2</v>
      </c>
      <c r="T64" s="360" t="s">
        <v>2008</v>
      </c>
      <c r="U64" s="283" t="s">
        <v>1950</v>
      </c>
      <c r="V64" s="369">
        <v>45813</v>
      </c>
      <c r="W64" s="285" t="s">
        <v>1933</v>
      </c>
      <c r="X64" s="286" t="s">
        <v>1588</v>
      </c>
      <c r="Y64" s="286" t="s">
        <v>1617</v>
      </c>
      <c r="Z64" s="286" t="s">
        <v>1921</v>
      </c>
      <c r="AA64" s="507">
        <f t="shared" si="2"/>
        <v>9036500</v>
      </c>
      <c r="AB64" s="507">
        <f t="shared" si="3"/>
        <v>45182500</v>
      </c>
      <c r="AC64" s="507">
        <f t="shared" si="4"/>
        <v>960000</v>
      </c>
      <c r="AD64" s="507">
        <v>0</v>
      </c>
      <c r="AE64" s="507">
        <f t="shared" si="5"/>
        <v>174900</v>
      </c>
      <c r="AF64" s="507">
        <f t="shared" si="6"/>
        <v>55353900</v>
      </c>
    </row>
    <row r="65" spans="1:32" ht="43.5" customHeight="1" x14ac:dyDescent="0.25">
      <c r="A65" s="472">
        <v>82</v>
      </c>
      <c r="B65" s="449">
        <v>68</v>
      </c>
      <c r="C65" s="477" t="s">
        <v>933</v>
      </c>
      <c r="D65" s="478" t="s">
        <v>1897</v>
      </c>
      <c r="E65" s="422" t="s">
        <v>1621</v>
      </c>
      <c r="F65" s="399" t="s">
        <v>1988</v>
      </c>
      <c r="G65" s="463" t="s">
        <v>1843</v>
      </c>
      <c r="H65" s="464" t="s">
        <v>425</v>
      </c>
      <c r="I65" s="464" t="s">
        <v>29</v>
      </c>
      <c r="J65" s="465">
        <v>126</v>
      </c>
      <c r="K65" s="466">
        <v>58.8</v>
      </c>
      <c r="L65" s="465">
        <v>67.2</v>
      </c>
      <c r="M65" s="465" t="s">
        <v>28</v>
      </c>
      <c r="N65" s="467">
        <v>3</v>
      </c>
      <c r="O65" s="467" t="s">
        <v>1109</v>
      </c>
      <c r="P65" s="468">
        <v>126</v>
      </c>
      <c r="Q65" s="479">
        <v>3106.8</v>
      </c>
      <c r="R65" s="482">
        <f t="shared" si="9"/>
        <v>1.8926226342217072E-2</v>
      </c>
      <c r="S65" s="488">
        <v>2</v>
      </c>
      <c r="T65" s="488" t="s">
        <v>2008</v>
      </c>
      <c r="U65" s="475" t="s">
        <v>1950</v>
      </c>
      <c r="V65" s="469">
        <v>45813</v>
      </c>
      <c r="W65" s="439" t="s">
        <v>1934</v>
      </c>
      <c r="X65" s="490" t="s">
        <v>1588</v>
      </c>
      <c r="Y65" s="490" t="s">
        <v>1617</v>
      </c>
      <c r="Z65" s="490" t="s">
        <v>1921</v>
      </c>
      <c r="AA65" s="507">
        <f t="shared" si="2"/>
        <v>9114000</v>
      </c>
      <c r="AB65" s="507">
        <f t="shared" si="3"/>
        <v>45570000</v>
      </c>
      <c r="AC65" s="507">
        <f t="shared" si="4"/>
        <v>960000</v>
      </c>
      <c r="AD65" s="507">
        <v>0</v>
      </c>
      <c r="AE65" s="507">
        <f t="shared" si="5"/>
        <v>176400</v>
      </c>
      <c r="AF65" s="507">
        <f t="shared" si="6"/>
        <v>55820400</v>
      </c>
    </row>
    <row r="66" spans="1:32" ht="51.75" customHeight="1" x14ac:dyDescent="0.25">
      <c r="A66" s="283">
        <v>83</v>
      </c>
      <c r="B66" s="283">
        <v>69</v>
      </c>
      <c r="C66" s="276" t="s">
        <v>77</v>
      </c>
      <c r="D66" s="365" t="s">
        <v>1897</v>
      </c>
      <c r="E66" s="366" t="s">
        <v>1621</v>
      </c>
      <c r="F66" s="470" t="s">
        <v>1988</v>
      </c>
      <c r="G66" s="367" t="s">
        <v>1844</v>
      </c>
      <c r="H66" s="280" t="s">
        <v>425</v>
      </c>
      <c r="I66" s="280" t="s">
        <v>110</v>
      </c>
      <c r="J66" s="281">
        <v>108</v>
      </c>
      <c r="K66" s="368">
        <v>49.7</v>
      </c>
      <c r="L66" s="281">
        <v>58.3</v>
      </c>
      <c r="M66" s="281" t="s">
        <v>28</v>
      </c>
      <c r="N66" s="295">
        <v>3</v>
      </c>
      <c r="O66" s="295" t="s">
        <v>1101</v>
      </c>
      <c r="P66" s="397">
        <v>108</v>
      </c>
      <c r="Q66" s="406">
        <v>2469.6</v>
      </c>
      <c r="R66" s="359">
        <f t="shared" si="9"/>
        <v>2.0124716553287982E-2</v>
      </c>
      <c r="S66" s="360">
        <v>4</v>
      </c>
      <c r="T66" s="360" t="s">
        <v>2008</v>
      </c>
      <c r="U66" s="283" t="s">
        <v>1950</v>
      </c>
      <c r="V66" s="369">
        <v>45813</v>
      </c>
      <c r="W66" s="285" t="s">
        <v>1935</v>
      </c>
      <c r="X66" s="286" t="s">
        <v>1588</v>
      </c>
      <c r="Y66" s="286" t="s">
        <v>1617</v>
      </c>
      <c r="Z66" s="286" t="s">
        <v>1921</v>
      </c>
      <c r="AA66" s="507">
        <f t="shared" ref="AA66:AA77" si="10">K66*155000</f>
        <v>7703500</v>
      </c>
      <c r="AB66" s="507">
        <f t="shared" ref="AB66:AB77" si="11">AA66*5</f>
        <v>38517500</v>
      </c>
      <c r="AC66" s="507">
        <f t="shared" ref="AC66:AC75" si="12">S66*16000*30</f>
        <v>1920000</v>
      </c>
      <c r="AD66" s="507">
        <v>0</v>
      </c>
      <c r="AE66" s="507">
        <f t="shared" ref="AE66:AE77" si="13">K66*3000</f>
        <v>149100</v>
      </c>
      <c r="AF66" s="507">
        <f t="shared" ref="AF66:AF77" si="14">AA66+AB66+AC66+AD66+AE66</f>
        <v>48290100</v>
      </c>
    </row>
    <row r="67" spans="1:32" ht="43.5" customHeight="1" x14ac:dyDescent="0.25">
      <c r="A67" s="472">
        <v>84</v>
      </c>
      <c r="B67" s="472">
        <v>70</v>
      </c>
      <c r="C67" s="276" t="s">
        <v>1594</v>
      </c>
      <c r="D67" s="365" t="s">
        <v>1897</v>
      </c>
      <c r="E67" s="366" t="s">
        <v>1622</v>
      </c>
      <c r="F67" s="399" t="s">
        <v>1989</v>
      </c>
      <c r="G67" s="367" t="s">
        <v>1595</v>
      </c>
      <c r="H67" s="280" t="s">
        <v>425</v>
      </c>
      <c r="I67" s="280" t="s">
        <v>118</v>
      </c>
      <c r="J67" s="281">
        <v>108.3</v>
      </c>
      <c r="K67" s="368">
        <v>92.9</v>
      </c>
      <c r="L67" s="281">
        <v>15.4</v>
      </c>
      <c r="M67" s="281" t="s">
        <v>28</v>
      </c>
      <c r="N67" s="295">
        <v>3</v>
      </c>
      <c r="O67" s="295" t="s">
        <v>718</v>
      </c>
      <c r="P67" s="397">
        <v>108.3</v>
      </c>
      <c r="Q67" s="406">
        <v>6282</v>
      </c>
      <c r="R67" s="359">
        <f t="shared" si="9"/>
        <v>1.4788283985991723E-2</v>
      </c>
      <c r="S67" s="360">
        <v>3</v>
      </c>
      <c r="T67" s="360" t="s">
        <v>2008</v>
      </c>
      <c r="U67" s="283" t="s">
        <v>1950</v>
      </c>
      <c r="V67" s="369">
        <v>45813</v>
      </c>
      <c r="W67" s="285" t="s">
        <v>1596</v>
      </c>
      <c r="X67" s="286" t="s">
        <v>1588</v>
      </c>
      <c r="Y67" s="286" t="s">
        <v>1617</v>
      </c>
      <c r="Z67" s="286" t="s">
        <v>1921</v>
      </c>
      <c r="AA67" s="507">
        <f t="shared" si="10"/>
        <v>14399500</v>
      </c>
      <c r="AB67" s="507">
        <f t="shared" si="11"/>
        <v>71997500</v>
      </c>
      <c r="AC67" s="507">
        <f t="shared" si="12"/>
        <v>1440000</v>
      </c>
      <c r="AD67" s="507">
        <f>92.9*7400</f>
        <v>687460</v>
      </c>
      <c r="AE67" s="507">
        <f t="shared" si="13"/>
        <v>278700</v>
      </c>
      <c r="AF67" s="507">
        <f t="shared" si="14"/>
        <v>88803160</v>
      </c>
    </row>
    <row r="68" spans="1:32" ht="43.5" customHeight="1" x14ac:dyDescent="0.25">
      <c r="A68" s="283">
        <v>85</v>
      </c>
      <c r="B68" s="283">
        <v>71</v>
      </c>
      <c r="C68" s="276" t="s">
        <v>1810</v>
      </c>
      <c r="D68" s="365" t="s">
        <v>1897</v>
      </c>
      <c r="E68" s="366" t="s">
        <v>1621</v>
      </c>
      <c r="F68" s="399" t="s">
        <v>1988</v>
      </c>
      <c r="G68" s="367" t="s">
        <v>1845</v>
      </c>
      <c r="H68" s="280" t="s">
        <v>425</v>
      </c>
      <c r="I68" s="280" t="s">
        <v>131</v>
      </c>
      <c r="J68" s="281">
        <v>252</v>
      </c>
      <c r="K68" s="368">
        <v>114.4</v>
      </c>
      <c r="L68" s="281">
        <v>137.6</v>
      </c>
      <c r="M68" s="281" t="s">
        <v>28</v>
      </c>
      <c r="N68" s="295">
        <v>3</v>
      </c>
      <c r="O68" s="295" t="s">
        <v>1189</v>
      </c>
      <c r="P68" s="397">
        <v>252</v>
      </c>
      <c r="Q68" s="406">
        <v>6278.4000000000005</v>
      </c>
      <c r="R68" s="359">
        <f t="shared" si="9"/>
        <v>1.8221202854230376E-2</v>
      </c>
      <c r="S68" s="360">
        <v>2</v>
      </c>
      <c r="T68" s="360" t="s">
        <v>2008</v>
      </c>
      <c r="U68" s="283" t="s">
        <v>1950</v>
      </c>
      <c r="V68" s="369">
        <v>45813</v>
      </c>
      <c r="W68" s="285" t="s">
        <v>1936</v>
      </c>
      <c r="X68" s="286" t="s">
        <v>1588</v>
      </c>
      <c r="Y68" s="286" t="s">
        <v>1617</v>
      </c>
      <c r="Z68" s="286" t="s">
        <v>1921</v>
      </c>
      <c r="AA68" s="507">
        <f t="shared" si="10"/>
        <v>17732000</v>
      </c>
      <c r="AB68" s="507">
        <f t="shared" si="11"/>
        <v>88660000</v>
      </c>
      <c r="AC68" s="507">
        <f t="shared" si="12"/>
        <v>960000</v>
      </c>
      <c r="AD68" s="507">
        <v>0</v>
      </c>
      <c r="AE68" s="507">
        <f t="shared" si="13"/>
        <v>343200</v>
      </c>
      <c r="AF68" s="507">
        <f t="shared" si="14"/>
        <v>107695200</v>
      </c>
    </row>
    <row r="69" spans="1:32" ht="43.5" customHeight="1" x14ac:dyDescent="0.25">
      <c r="A69" s="472">
        <v>86</v>
      </c>
      <c r="B69" s="472">
        <v>72</v>
      </c>
      <c r="C69" s="276" t="s">
        <v>1811</v>
      </c>
      <c r="D69" s="365" t="s">
        <v>1897</v>
      </c>
      <c r="E69" s="366" t="s">
        <v>1622</v>
      </c>
      <c r="F69" s="399" t="s">
        <v>1989</v>
      </c>
      <c r="G69" s="367" t="s">
        <v>1846</v>
      </c>
      <c r="H69" s="280" t="s">
        <v>425</v>
      </c>
      <c r="I69" s="280" t="s">
        <v>137</v>
      </c>
      <c r="J69" s="281">
        <v>107.9</v>
      </c>
      <c r="K69" s="368">
        <v>93.9</v>
      </c>
      <c r="L69" s="281">
        <v>14</v>
      </c>
      <c r="M69" s="281" t="s">
        <v>28</v>
      </c>
      <c r="N69" s="295">
        <v>3</v>
      </c>
      <c r="O69" s="295" t="s">
        <v>1960</v>
      </c>
      <c r="P69" s="397">
        <v>107.9</v>
      </c>
      <c r="Q69" s="406">
        <v>6145.2</v>
      </c>
      <c r="R69" s="359">
        <f t="shared" si="9"/>
        <v>1.5280218707283735E-2</v>
      </c>
      <c r="S69" s="360">
        <v>2</v>
      </c>
      <c r="T69" s="360" t="s">
        <v>2008</v>
      </c>
      <c r="U69" s="283" t="s">
        <v>1950</v>
      </c>
      <c r="V69" s="369">
        <v>45813</v>
      </c>
      <c r="W69" s="285" t="s">
        <v>1937</v>
      </c>
      <c r="X69" s="286" t="s">
        <v>1588</v>
      </c>
      <c r="Y69" s="286" t="s">
        <v>1617</v>
      </c>
      <c r="Z69" s="286" t="s">
        <v>1921</v>
      </c>
      <c r="AA69" s="507">
        <f t="shared" si="10"/>
        <v>14554500</v>
      </c>
      <c r="AB69" s="507">
        <f t="shared" si="11"/>
        <v>72772500</v>
      </c>
      <c r="AC69" s="507">
        <f t="shared" si="12"/>
        <v>960000</v>
      </c>
      <c r="AD69" s="507">
        <f>92.9*7400</f>
        <v>687460</v>
      </c>
      <c r="AE69" s="507">
        <f t="shared" si="13"/>
        <v>281700</v>
      </c>
      <c r="AF69" s="507">
        <f t="shared" si="14"/>
        <v>89256160</v>
      </c>
    </row>
    <row r="70" spans="1:32" ht="43.5" customHeight="1" x14ac:dyDescent="0.25">
      <c r="A70" s="283">
        <v>89</v>
      </c>
      <c r="B70" s="283">
        <v>73</v>
      </c>
      <c r="C70" s="276" t="s">
        <v>1814</v>
      </c>
      <c r="D70" s="365" t="s">
        <v>1897</v>
      </c>
      <c r="E70" s="366" t="s">
        <v>1622</v>
      </c>
      <c r="F70" s="399" t="s">
        <v>1991</v>
      </c>
      <c r="G70" s="367" t="s">
        <v>1849</v>
      </c>
      <c r="H70" s="280" t="s">
        <v>425</v>
      </c>
      <c r="I70" s="280" t="s">
        <v>168</v>
      </c>
      <c r="J70" s="281">
        <v>99.9</v>
      </c>
      <c r="K70" s="368">
        <v>91.3</v>
      </c>
      <c r="L70" s="281">
        <v>8.6</v>
      </c>
      <c r="M70" s="281" t="s">
        <v>28</v>
      </c>
      <c r="N70" s="295">
        <v>3</v>
      </c>
      <c r="O70" s="295" t="s">
        <v>1961</v>
      </c>
      <c r="P70" s="397">
        <v>99.9</v>
      </c>
      <c r="Q70" s="406">
        <v>2404.7999999999997</v>
      </c>
      <c r="R70" s="359">
        <f t="shared" si="9"/>
        <v>3.7965735196274122E-2</v>
      </c>
      <c r="S70" s="360">
        <v>3</v>
      </c>
      <c r="T70" s="360" t="s">
        <v>2008</v>
      </c>
      <c r="U70" s="283" t="s">
        <v>1950</v>
      </c>
      <c r="V70" s="369">
        <v>45813</v>
      </c>
      <c r="W70" s="285" t="s">
        <v>1999</v>
      </c>
      <c r="X70" s="286" t="s">
        <v>25</v>
      </c>
      <c r="Y70" s="286" t="s">
        <v>1617</v>
      </c>
      <c r="Z70" s="286" t="s">
        <v>1921</v>
      </c>
      <c r="AA70" s="507">
        <f t="shared" si="10"/>
        <v>14151500</v>
      </c>
      <c r="AB70" s="507">
        <f t="shared" si="11"/>
        <v>70757500</v>
      </c>
      <c r="AC70" s="507">
        <f t="shared" si="12"/>
        <v>1440000</v>
      </c>
      <c r="AD70" s="507">
        <f>K70*7400</f>
        <v>675620</v>
      </c>
      <c r="AE70" s="507">
        <f t="shared" si="13"/>
        <v>273900</v>
      </c>
      <c r="AF70" s="507">
        <f t="shared" si="14"/>
        <v>87298520</v>
      </c>
    </row>
    <row r="71" spans="1:32" ht="43.5" customHeight="1" x14ac:dyDescent="0.25">
      <c r="A71" s="472">
        <v>90</v>
      </c>
      <c r="B71" s="472">
        <v>74</v>
      </c>
      <c r="C71" s="276" t="s">
        <v>1815</v>
      </c>
      <c r="D71" s="365" t="s">
        <v>1897</v>
      </c>
      <c r="E71" s="366" t="s">
        <v>1622</v>
      </c>
      <c r="F71" s="399" t="s">
        <v>1992</v>
      </c>
      <c r="G71" s="367" t="s">
        <v>1850</v>
      </c>
      <c r="H71" s="280" t="s">
        <v>425</v>
      </c>
      <c r="I71" s="280" t="s">
        <v>175</v>
      </c>
      <c r="J71" s="281">
        <v>87.8</v>
      </c>
      <c r="K71" s="368">
        <v>79.8</v>
      </c>
      <c r="L71" s="281">
        <v>8</v>
      </c>
      <c r="M71" s="281" t="s">
        <v>28</v>
      </c>
      <c r="N71" s="295">
        <v>3</v>
      </c>
      <c r="O71" s="295" t="s">
        <v>1962</v>
      </c>
      <c r="P71" s="397">
        <v>87.8</v>
      </c>
      <c r="Q71" s="406">
        <v>3600</v>
      </c>
      <c r="R71" s="359">
        <f t="shared" si="9"/>
        <v>2.2166666666666664E-2</v>
      </c>
      <c r="S71" s="363" t="s">
        <v>1983</v>
      </c>
      <c r="T71" s="363" t="s">
        <v>2008</v>
      </c>
      <c r="U71" s="283" t="s">
        <v>1950</v>
      </c>
      <c r="V71" s="369">
        <v>45813</v>
      </c>
      <c r="W71" s="285" t="s">
        <v>1939</v>
      </c>
      <c r="X71" s="286" t="s">
        <v>1588</v>
      </c>
      <c r="Y71" s="286" t="s">
        <v>1617</v>
      </c>
      <c r="Z71" s="286" t="s">
        <v>1921</v>
      </c>
      <c r="AA71" s="507">
        <f t="shared" si="10"/>
        <v>12369000</v>
      </c>
      <c r="AB71" s="507">
        <f t="shared" si="11"/>
        <v>61845000</v>
      </c>
      <c r="AC71" s="507">
        <f t="shared" si="12"/>
        <v>1440000</v>
      </c>
      <c r="AD71" s="507">
        <f t="shared" ref="AD71:AD77" si="15">K71*7400</f>
        <v>590520</v>
      </c>
      <c r="AE71" s="507">
        <f t="shared" si="13"/>
        <v>239400</v>
      </c>
      <c r="AF71" s="507">
        <f t="shared" si="14"/>
        <v>76483920</v>
      </c>
    </row>
    <row r="72" spans="1:32" ht="43.5" customHeight="1" x14ac:dyDescent="0.25">
      <c r="A72" s="283">
        <v>91</v>
      </c>
      <c r="B72" s="283">
        <v>75</v>
      </c>
      <c r="C72" s="276" t="s">
        <v>1816</v>
      </c>
      <c r="D72" s="365" t="s">
        <v>1897</v>
      </c>
      <c r="E72" s="366" t="s">
        <v>1622</v>
      </c>
      <c r="F72" s="399" t="s">
        <v>1993</v>
      </c>
      <c r="G72" s="367" t="s">
        <v>1851</v>
      </c>
      <c r="H72" s="280" t="s">
        <v>425</v>
      </c>
      <c r="I72" s="280" t="s">
        <v>182</v>
      </c>
      <c r="J72" s="281">
        <v>108.1</v>
      </c>
      <c r="K72" s="368">
        <v>97.5</v>
      </c>
      <c r="L72" s="281">
        <v>10.6</v>
      </c>
      <c r="M72" s="281" t="s">
        <v>28</v>
      </c>
      <c r="N72" s="295">
        <v>3</v>
      </c>
      <c r="O72" s="295" t="s">
        <v>1963</v>
      </c>
      <c r="P72" s="397">
        <v>108.1</v>
      </c>
      <c r="Q72" s="406">
        <v>4658.3999999999996</v>
      </c>
      <c r="R72" s="359">
        <f t="shared" si="9"/>
        <v>2.0929933024214323E-2</v>
      </c>
      <c r="S72" s="360">
        <v>2</v>
      </c>
      <c r="T72" s="360" t="s">
        <v>2008</v>
      </c>
      <c r="U72" s="283" t="s">
        <v>1950</v>
      </c>
      <c r="V72" s="369">
        <v>45813</v>
      </c>
      <c r="W72" s="285" t="s">
        <v>1931</v>
      </c>
      <c r="X72" s="286" t="s">
        <v>1588</v>
      </c>
      <c r="Y72" s="286" t="s">
        <v>1617</v>
      </c>
      <c r="Z72" s="286" t="s">
        <v>1921</v>
      </c>
      <c r="AA72" s="507">
        <f t="shared" si="10"/>
        <v>15112500</v>
      </c>
      <c r="AB72" s="507">
        <f t="shared" si="11"/>
        <v>75562500</v>
      </c>
      <c r="AC72" s="507">
        <f t="shared" si="12"/>
        <v>960000</v>
      </c>
      <c r="AD72" s="507">
        <f t="shared" si="15"/>
        <v>721500</v>
      </c>
      <c r="AE72" s="507">
        <f t="shared" si="13"/>
        <v>292500</v>
      </c>
      <c r="AF72" s="507">
        <f t="shared" si="14"/>
        <v>92649000</v>
      </c>
    </row>
    <row r="73" spans="1:32" ht="43.5" customHeight="1" x14ac:dyDescent="0.25">
      <c r="A73" s="472">
        <v>92</v>
      </c>
      <c r="B73" s="472">
        <v>76</v>
      </c>
      <c r="C73" s="276" t="s">
        <v>1817</v>
      </c>
      <c r="D73" s="365" t="s">
        <v>1897</v>
      </c>
      <c r="E73" s="366" t="s">
        <v>1622</v>
      </c>
      <c r="F73" s="399" t="s">
        <v>1994</v>
      </c>
      <c r="G73" s="367" t="s">
        <v>1852</v>
      </c>
      <c r="H73" s="280" t="s">
        <v>425</v>
      </c>
      <c r="I73" s="280" t="s">
        <v>190</v>
      </c>
      <c r="J73" s="281">
        <v>60</v>
      </c>
      <c r="K73" s="368">
        <v>55.1</v>
      </c>
      <c r="L73" s="281">
        <v>4.9000000000000004</v>
      </c>
      <c r="M73" s="281" t="s">
        <v>28</v>
      </c>
      <c r="N73" s="295">
        <v>3</v>
      </c>
      <c r="O73" s="295" t="s">
        <v>1964</v>
      </c>
      <c r="P73" s="397">
        <v>60</v>
      </c>
      <c r="Q73" s="406">
        <v>6307.2</v>
      </c>
      <c r="R73" s="359">
        <f t="shared" si="9"/>
        <v>8.7360476915271448E-3</v>
      </c>
      <c r="S73" s="360">
        <v>6</v>
      </c>
      <c r="T73" s="360" t="s">
        <v>2008</v>
      </c>
      <c r="U73" s="283" t="s">
        <v>1950</v>
      </c>
      <c r="V73" s="369">
        <v>45813</v>
      </c>
      <c r="W73" s="285" t="s">
        <v>1940</v>
      </c>
      <c r="X73" s="286" t="s">
        <v>1588</v>
      </c>
      <c r="Y73" s="286" t="s">
        <v>1617</v>
      </c>
      <c r="Z73" s="286" t="s">
        <v>1921</v>
      </c>
      <c r="AA73" s="507">
        <f t="shared" si="10"/>
        <v>8540500</v>
      </c>
      <c r="AB73" s="507">
        <f t="shared" si="11"/>
        <v>42702500</v>
      </c>
      <c r="AC73" s="507">
        <f t="shared" si="12"/>
        <v>2880000</v>
      </c>
      <c r="AD73" s="507">
        <f t="shared" si="15"/>
        <v>407740</v>
      </c>
      <c r="AE73" s="507">
        <f t="shared" si="13"/>
        <v>165300</v>
      </c>
      <c r="AF73" s="507">
        <f t="shared" si="14"/>
        <v>54696040</v>
      </c>
    </row>
    <row r="74" spans="1:32" ht="43.5" customHeight="1" x14ac:dyDescent="0.25">
      <c r="A74" s="283">
        <v>93</v>
      </c>
      <c r="B74" s="283">
        <v>77</v>
      </c>
      <c r="C74" s="276" t="s">
        <v>1597</v>
      </c>
      <c r="D74" s="365" t="s">
        <v>1897</v>
      </c>
      <c r="E74" s="366" t="s">
        <v>1622</v>
      </c>
      <c r="F74" s="399" t="s">
        <v>1995</v>
      </c>
      <c r="G74" s="367" t="s">
        <v>1598</v>
      </c>
      <c r="H74" s="280" t="s">
        <v>425</v>
      </c>
      <c r="I74" s="280" t="s">
        <v>572</v>
      </c>
      <c r="J74" s="281">
        <v>108</v>
      </c>
      <c r="K74" s="368">
        <v>99.4</v>
      </c>
      <c r="L74" s="281">
        <v>8.6</v>
      </c>
      <c r="M74" s="281" t="s">
        <v>28</v>
      </c>
      <c r="N74" s="295">
        <v>3</v>
      </c>
      <c r="O74" s="295" t="s">
        <v>1965</v>
      </c>
      <c r="P74" s="397">
        <v>108</v>
      </c>
      <c r="Q74" s="406">
        <v>108</v>
      </c>
      <c r="R74" s="359">
        <f t="shared" si="9"/>
        <v>0.92037037037037039</v>
      </c>
      <c r="S74" s="360">
        <v>2</v>
      </c>
      <c r="T74" s="360" t="s">
        <v>2008</v>
      </c>
      <c r="U74" s="283" t="s">
        <v>1950</v>
      </c>
      <c r="V74" s="369">
        <v>45813</v>
      </c>
      <c r="W74" s="285" t="s">
        <v>1599</v>
      </c>
      <c r="X74" s="286" t="s">
        <v>25</v>
      </c>
      <c r="Y74" s="286" t="s">
        <v>1617</v>
      </c>
      <c r="Z74" s="286" t="s">
        <v>1921</v>
      </c>
      <c r="AA74" s="507">
        <f t="shared" si="10"/>
        <v>15407000</v>
      </c>
      <c r="AB74" s="507">
        <f t="shared" si="11"/>
        <v>77035000</v>
      </c>
      <c r="AC74" s="507">
        <f>S74*16000*30*12</f>
        <v>11520000</v>
      </c>
      <c r="AD74" s="507">
        <f t="shared" si="15"/>
        <v>735560</v>
      </c>
      <c r="AE74" s="507">
        <f t="shared" si="13"/>
        <v>298200</v>
      </c>
      <c r="AF74" s="507">
        <f t="shared" si="14"/>
        <v>104995760</v>
      </c>
    </row>
    <row r="75" spans="1:32" ht="43.5" customHeight="1" x14ac:dyDescent="0.25">
      <c r="A75" s="283">
        <v>95</v>
      </c>
      <c r="B75" s="472">
        <v>78</v>
      </c>
      <c r="C75" s="276" t="s">
        <v>1819</v>
      </c>
      <c r="D75" s="365" t="s">
        <v>1897</v>
      </c>
      <c r="E75" s="366" t="s">
        <v>1622</v>
      </c>
      <c r="F75" s="399" t="s">
        <v>1998</v>
      </c>
      <c r="G75" s="367" t="s">
        <v>1854</v>
      </c>
      <c r="H75" s="280" t="s">
        <v>425</v>
      </c>
      <c r="I75" s="280" t="s">
        <v>203</v>
      </c>
      <c r="J75" s="281">
        <v>323.8</v>
      </c>
      <c r="K75" s="368">
        <v>302.5</v>
      </c>
      <c r="L75" s="281">
        <v>21.3</v>
      </c>
      <c r="M75" s="281" t="s">
        <v>28</v>
      </c>
      <c r="N75" s="295">
        <v>3</v>
      </c>
      <c r="O75" s="295" t="s">
        <v>1966</v>
      </c>
      <c r="P75" s="397">
        <v>323.8</v>
      </c>
      <c r="Q75" s="406">
        <v>4719.5999999999995</v>
      </c>
      <c r="R75" s="359">
        <f t="shared" si="9"/>
        <v>6.4094414780913642E-2</v>
      </c>
      <c r="S75" s="360">
        <v>2</v>
      </c>
      <c r="T75" s="360" t="s">
        <v>2008</v>
      </c>
      <c r="U75" s="283" t="s">
        <v>1950</v>
      </c>
      <c r="V75" s="369">
        <v>45813</v>
      </c>
      <c r="W75" s="285" t="s">
        <v>1941</v>
      </c>
      <c r="X75" s="286" t="s">
        <v>1588</v>
      </c>
      <c r="Y75" s="286" t="s">
        <v>1617</v>
      </c>
      <c r="Z75" s="286" t="s">
        <v>1921</v>
      </c>
      <c r="AA75" s="507">
        <f t="shared" si="10"/>
        <v>46887500</v>
      </c>
      <c r="AB75" s="507">
        <f t="shared" si="11"/>
        <v>234437500</v>
      </c>
      <c r="AC75" s="507">
        <f t="shared" si="12"/>
        <v>960000</v>
      </c>
      <c r="AD75" s="507">
        <f>116.8*7400</f>
        <v>864320</v>
      </c>
      <c r="AE75" s="507">
        <f t="shared" si="13"/>
        <v>907500</v>
      </c>
      <c r="AF75" s="507">
        <f t="shared" si="14"/>
        <v>284056820</v>
      </c>
    </row>
    <row r="76" spans="1:32" ht="43.5" customHeight="1" x14ac:dyDescent="0.25">
      <c r="A76" s="472">
        <v>100</v>
      </c>
      <c r="B76" s="283">
        <v>79</v>
      </c>
      <c r="C76" s="276" t="s">
        <v>1824</v>
      </c>
      <c r="D76" s="365" t="s">
        <v>1897</v>
      </c>
      <c r="E76" s="366" t="s">
        <v>1622</v>
      </c>
      <c r="F76" s="399" t="s">
        <v>1988</v>
      </c>
      <c r="G76" s="367" t="s">
        <v>1858</v>
      </c>
      <c r="H76" s="280" t="s">
        <v>425</v>
      </c>
      <c r="I76" s="280" t="s">
        <v>649</v>
      </c>
      <c r="J76" s="281">
        <v>76.099999999999994</v>
      </c>
      <c r="K76" s="368">
        <v>64.7</v>
      </c>
      <c r="L76" s="281">
        <v>11.4</v>
      </c>
      <c r="M76" s="281" t="s">
        <v>28</v>
      </c>
      <c r="N76" s="295">
        <v>3</v>
      </c>
      <c r="O76" s="295" t="s">
        <v>1967</v>
      </c>
      <c r="P76" s="397">
        <v>76.099999999999994</v>
      </c>
      <c r="Q76" s="406">
        <v>76.099999999999994</v>
      </c>
      <c r="R76" s="359">
        <f t="shared" si="9"/>
        <v>0.85019710906701718</v>
      </c>
      <c r="S76" s="360">
        <v>3</v>
      </c>
      <c r="T76" s="360" t="s">
        <v>2008</v>
      </c>
      <c r="U76" s="283" t="s">
        <v>1950</v>
      </c>
      <c r="V76" s="369">
        <v>45813</v>
      </c>
      <c r="W76" s="285" t="s">
        <v>1942</v>
      </c>
      <c r="X76" s="286" t="s">
        <v>1588</v>
      </c>
      <c r="Y76" s="286" t="s">
        <v>1617</v>
      </c>
      <c r="Z76" s="286" t="s">
        <v>1921</v>
      </c>
      <c r="AA76" s="507">
        <f t="shared" si="10"/>
        <v>10028500</v>
      </c>
      <c r="AB76" s="507">
        <f t="shared" si="11"/>
        <v>50142500</v>
      </c>
      <c r="AC76" s="507">
        <f>S76*16000*30*12</f>
        <v>17280000</v>
      </c>
      <c r="AD76" s="507">
        <v>0</v>
      </c>
      <c r="AE76" s="507">
        <f t="shared" si="13"/>
        <v>194100</v>
      </c>
      <c r="AF76" s="507">
        <f t="shared" si="14"/>
        <v>77645100</v>
      </c>
    </row>
    <row r="77" spans="1:32" ht="51.75" customHeight="1" x14ac:dyDescent="0.25">
      <c r="A77" s="472">
        <v>111</v>
      </c>
      <c r="B77" s="283">
        <v>81</v>
      </c>
      <c r="C77" s="372" t="s">
        <v>1828</v>
      </c>
      <c r="D77" s="381" t="s">
        <v>1910</v>
      </c>
      <c r="E77" s="374" t="s">
        <v>1909</v>
      </c>
      <c r="F77" s="399" t="s">
        <v>1997</v>
      </c>
      <c r="G77" s="375" t="s">
        <v>1861</v>
      </c>
      <c r="H77" s="376" t="s">
        <v>457</v>
      </c>
      <c r="I77" s="376" t="s">
        <v>485</v>
      </c>
      <c r="J77" s="377">
        <v>562.20000000000005</v>
      </c>
      <c r="K77" s="378">
        <v>230.5</v>
      </c>
      <c r="L77" s="377">
        <v>331.7</v>
      </c>
      <c r="M77" s="379" t="s">
        <v>28</v>
      </c>
      <c r="N77" s="296">
        <v>33</v>
      </c>
      <c r="O77" s="206">
        <v>283</v>
      </c>
      <c r="P77" s="397">
        <v>562.20000000000005</v>
      </c>
      <c r="Q77" s="406">
        <v>562.20000000000005</v>
      </c>
      <c r="R77" s="359">
        <f t="shared" si="9"/>
        <v>0.40999644254713624</v>
      </c>
      <c r="S77" s="360">
        <v>3</v>
      </c>
      <c r="T77" s="360" t="s">
        <v>2008</v>
      </c>
      <c r="U77" s="283" t="s">
        <v>1948</v>
      </c>
      <c r="V77" s="380" t="s">
        <v>1949</v>
      </c>
      <c r="W77" s="285" t="s">
        <v>1947</v>
      </c>
      <c r="X77" s="414" t="s">
        <v>2009</v>
      </c>
      <c r="Y77" s="286" t="s">
        <v>1617</v>
      </c>
      <c r="Z77" s="286" t="s">
        <v>1921</v>
      </c>
      <c r="AA77" s="507">
        <f t="shared" si="10"/>
        <v>35727500</v>
      </c>
      <c r="AB77" s="507">
        <f t="shared" si="11"/>
        <v>178637500</v>
      </c>
      <c r="AC77" s="507">
        <f>S77*16000*30*6</f>
        <v>8640000</v>
      </c>
      <c r="AD77" s="507">
        <f t="shared" si="15"/>
        <v>1705700</v>
      </c>
      <c r="AE77" s="507">
        <f t="shared" si="13"/>
        <v>691500</v>
      </c>
      <c r="AF77" s="507">
        <f t="shared" si="14"/>
        <v>225402200</v>
      </c>
    </row>
    <row r="78" spans="1:32" s="388" customFormat="1" ht="43.5" customHeight="1" x14ac:dyDescent="0.55000000000000004">
      <c r="A78" s="382"/>
      <c r="B78" s="712" t="s">
        <v>1896</v>
      </c>
      <c r="C78" s="712"/>
      <c r="D78" s="712"/>
      <c r="E78" s="712"/>
      <c r="F78" s="712"/>
      <c r="G78" s="712"/>
      <c r="H78" s="712"/>
      <c r="I78" s="712"/>
      <c r="J78" s="383">
        <f>SUM(J4:J77)</f>
        <v>13455.799999999997</v>
      </c>
      <c r="K78" s="383">
        <f>SUM(K4:K77)</f>
        <v>4406.1000000000013</v>
      </c>
      <c r="L78" s="383">
        <f>SUM(L4:L77)</f>
        <v>9450.0999999999985</v>
      </c>
      <c r="M78" s="383"/>
      <c r="N78" s="384">
        <f>SUM(N4:N77)</f>
        <v>153</v>
      </c>
      <c r="O78" s="415"/>
      <c r="P78" s="415">
        <f>SUM(P4:P77)</f>
        <v>13455.799999999997</v>
      </c>
      <c r="Q78" s="403"/>
      <c r="R78" s="385"/>
      <c r="S78" s="485">
        <f>SUM(S4:S77)</f>
        <v>293</v>
      </c>
      <c r="T78" s="485">
        <f>SUM(T4:T77)</f>
        <v>0</v>
      </c>
      <c r="U78" s="386"/>
      <c r="V78" s="386"/>
      <c r="W78" s="440"/>
      <c r="X78" s="387"/>
      <c r="Y78" s="286"/>
      <c r="Z78" s="286"/>
      <c r="AA78" s="517">
        <f t="shared" ref="AA78:AF78" si="16">SUM(AA4:AA77)</f>
        <v>682945500</v>
      </c>
      <c r="AB78" s="517">
        <f t="shared" si="16"/>
        <v>3414727500</v>
      </c>
      <c r="AC78" s="517">
        <f t="shared" si="16"/>
        <v>183360000</v>
      </c>
      <c r="AD78" s="517">
        <f t="shared" si="16"/>
        <v>7311200</v>
      </c>
      <c r="AE78" s="517">
        <f t="shared" si="16"/>
        <v>13218300</v>
      </c>
      <c r="AF78" s="518">
        <f t="shared" si="16"/>
        <v>4301562500</v>
      </c>
    </row>
    <row r="79" spans="1:32" ht="43.5" customHeight="1" x14ac:dyDescent="0.25">
      <c r="C79" s="352" t="s">
        <v>2011</v>
      </c>
      <c r="AD79" s="352"/>
      <c r="AE79" s="352"/>
      <c r="AF79" s="352"/>
    </row>
    <row r="80" spans="1:32" ht="43.5" customHeight="1" x14ac:dyDescent="0.3">
      <c r="C80" s="389"/>
      <c r="F80" s="710" t="s">
        <v>2005</v>
      </c>
      <c r="G80" s="710"/>
      <c r="H80" s="710"/>
      <c r="I80" s="710"/>
      <c r="J80" s="402"/>
      <c r="U80" s="710" t="s">
        <v>2006</v>
      </c>
      <c r="V80" s="711"/>
      <c r="W80" s="711"/>
      <c r="AD80" s="352"/>
      <c r="AE80" s="352"/>
      <c r="AF80" s="352"/>
    </row>
  </sheetData>
  <autoFilter ref="A3:AB80"/>
  <mergeCells count="32">
    <mergeCell ref="AE2:AE3"/>
    <mergeCell ref="AF2:AF3"/>
    <mergeCell ref="B78:I78"/>
    <mergeCell ref="F80:I80"/>
    <mergeCell ref="U80:W80"/>
    <mergeCell ref="W36:X36"/>
    <mergeCell ref="W23:X23"/>
    <mergeCell ref="AA2:AA3"/>
    <mergeCell ref="AB2:AB3"/>
    <mergeCell ref="AC2:AC3"/>
    <mergeCell ref="AD2:AD3"/>
    <mergeCell ref="W2:W3"/>
    <mergeCell ref="X2:X3"/>
    <mergeCell ref="Y2:Y3"/>
    <mergeCell ref="Z2:Z3"/>
    <mergeCell ref="W4:X4"/>
    <mergeCell ref="V2:V3"/>
    <mergeCell ref="B1:Z1"/>
    <mergeCell ref="A2:A3"/>
    <mergeCell ref="B2:B3"/>
    <mergeCell ref="C2:C3"/>
    <mergeCell ref="D2:D3"/>
    <mergeCell ref="E2:E3"/>
    <mergeCell ref="F2:F3"/>
    <mergeCell ref="G2:G3"/>
    <mergeCell ref="H2:M2"/>
    <mergeCell ref="N2:P2"/>
    <mergeCell ref="Q2:Q3"/>
    <mergeCell ref="R2:R3"/>
    <mergeCell ref="S2:S3"/>
    <mergeCell ref="T2:T3"/>
    <mergeCell ref="U2:U3"/>
  </mergeCells>
  <printOptions horizontalCentered="1"/>
  <pageMargins left="0.51180993000874897" right="0.26" top="0.39" bottom="0" header="1.05" footer="0.31496062992126"/>
  <pageSetup paperSize="8" scale="4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1"/>
  <sheetViews>
    <sheetView topLeftCell="A78" zoomScale="70" zoomScaleNormal="70" zoomScaleSheetLayoutView="40" workbookViewId="0">
      <selection activeCell="A36" sqref="A36:XFD36"/>
    </sheetView>
  </sheetViews>
  <sheetFormatPr defaultColWidth="9.125" defaultRowHeight="43.5" customHeight="1" x14ac:dyDescent="0.25"/>
  <cols>
    <col min="1" max="2" width="5.75" style="292" customWidth="1"/>
    <col min="3" max="3" width="33.25" style="292" customWidth="1"/>
    <col min="4" max="4" width="23.75" style="299" customWidth="1"/>
    <col min="5" max="6" width="15.875" style="329" customWidth="1"/>
    <col min="7" max="7" width="8.25" style="292" customWidth="1"/>
    <col min="8" max="8" width="7.625" style="292" customWidth="1"/>
    <col min="9" max="9" width="10.375" style="292" customWidth="1"/>
    <col min="10" max="10" width="9.875" style="292" customWidth="1"/>
    <col min="11" max="11" width="8.75" style="292" customWidth="1"/>
    <col min="12" max="12" width="8.75" style="189" customWidth="1"/>
    <col min="13" max="13" width="10.125" style="330" customWidth="1"/>
    <col min="14" max="15" width="18.375" style="331" customWidth="1"/>
    <col min="16" max="16" width="12.875" style="332" customWidth="1"/>
    <col min="17" max="17" width="12.875" style="348" customWidth="1"/>
    <col min="18" max="19" width="17.75" style="333" customWidth="1"/>
    <col min="20" max="20" width="15.875" style="292" customWidth="1"/>
    <col min="21" max="21" width="12.625" style="292" customWidth="1"/>
    <col min="22" max="22" width="11.875" style="292" customWidth="1"/>
    <col min="23" max="23" width="17.625" style="189" customWidth="1"/>
    <col min="24" max="24" width="28.375" style="292" customWidth="1"/>
    <col min="25" max="25" width="11.25" style="292" customWidth="1"/>
    <col min="26" max="26" width="17.625" style="189" customWidth="1"/>
    <col min="27" max="27" width="11.25" style="189" customWidth="1"/>
    <col min="28" max="28" width="43.125" style="189" customWidth="1"/>
    <col min="29" max="29" width="26.375" style="189" customWidth="1"/>
    <col min="30" max="16384" width="9.125" style="292"/>
  </cols>
  <sheetData>
    <row r="1" spans="1:31" ht="43.5" customHeight="1" x14ac:dyDescent="0.25">
      <c r="A1" s="771" t="s">
        <v>0</v>
      </c>
      <c r="B1" s="771" t="s">
        <v>0</v>
      </c>
      <c r="C1" s="799" t="s">
        <v>1</v>
      </c>
      <c r="D1" s="799" t="s">
        <v>2</v>
      </c>
      <c r="E1" s="799" t="s">
        <v>3</v>
      </c>
      <c r="F1" s="799" t="s">
        <v>1784</v>
      </c>
      <c r="G1" s="794" t="s">
        <v>1912</v>
      </c>
      <c r="H1" s="794"/>
      <c r="I1" s="794"/>
      <c r="J1" s="794"/>
      <c r="K1" s="794"/>
      <c r="L1" s="794"/>
      <c r="M1" s="795" t="s">
        <v>1968</v>
      </c>
      <c r="N1" s="698" t="s">
        <v>1977</v>
      </c>
      <c r="O1" s="698" t="s">
        <v>1978</v>
      </c>
      <c r="P1" s="698" t="s">
        <v>1868</v>
      </c>
      <c r="Q1" s="700" t="s">
        <v>1969</v>
      </c>
      <c r="R1" s="698" t="s">
        <v>1870</v>
      </c>
      <c r="S1" s="698" t="s">
        <v>1871</v>
      </c>
      <c r="T1" s="698" t="s">
        <v>1872</v>
      </c>
      <c r="U1" s="698" t="s">
        <v>1873</v>
      </c>
      <c r="V1" s="698" t="s">
        <v>1874</v>
      </c>
      <c r="W1" s="698" t="s">
        <v>1875</v>
      </c>
      <c r="X1" s="698" t="s">
        <v>1914</v>
      </c>
      <c r="Y1" s="698" t="s">
        <v>1916</v>
      </c>
      <c r="Z1" s="698" t="s">
        <v>1918</v>
      </c>
      <c r="AA1" s="698" t="s">
        <v>10</v>
      </c>
      <c r="AB1" s="698" t="s">
        <v>1616</v>
      </c>
      <c r="AC1" s="698" t="s">
        <v>1919</v>
      </c>
    </row>
    <row r="2" spans="1:31" ht="47.25" customHeight="1" x14ac:dyDescent="0.25">
      <c r="A2" s="771"/>
      <c r="B2" s="771"/>
      <c r="C2" s="799"/>
      <c r="D2" s="799"/>
      <c r="E2" s="799"/>
      <c r="F2" s="799"/>
      <c r="G2" s="343" t="s">
        <v>1773</v>
      </c>
      <c r="H2" s="343" t="s">
        <v>13</v>
      </c>
      <c r="I2" s="344" t="s">
        <v>15</v>
      </c>
      <c r="J2" s="344" t="s">
        <v>16</v>
      </c>
      <c r="K2" s="344" t="s">
        <v>17</v>
      </c>
      <c r="L2" s="344" t="s">
        <v>14</v>
      </c>
      <c r="M2" s="796"/>
      <c r="N2" s="698"/>
      <c r="O2" s="698"/>
      <c r="P2" s="698"/>
      <c r="Q2" s="700"/>
      <c r="R2" s="698"/>
      <c r="S2" s="698"/>
      <c r="T2" s="698"/>
      <c r="U2" s="698"/>
      <c r="V2" s="698"/>
      <c r="W2" s="698"/>
      <c r="X2" s="698"/>
      <c r="Y2" s="698"/>
      <c r="Z2" s="698"/>
      <c r="AA2" s="698"/>
      <c r="AB2" s="698"/>
      <c r="AC2" s="698"/>
    </row>
    <row r="3" spans="1:31" ht="43.5" customHeight="1" x14ac:dyDescent="0.25">
      <c r="A3" s="336">
        <v>3</v>
      </c>
      <c r="B3" s="336">
        <v>1</v>
      </c>
      <c r="C3" s="340" t="s">
        <v>1545</v>
      </c>
      <c r="D3" s="308" t="s">
        <v>35</v>
      </c>
      <c r="E3" s="340" t="s">
        <v>1623</v>
      </c>
      <c r="F3" s="297" t="s">
        <v>1546</v>
      </c>
      <c r="G3" s="336" t="s">
        <v>27</v>
      </c>
      <c r="H3" s="336" t="s">
        <v>485</v>
      </c>
      <c r="I3" s="339">
        <v>32.6</v>
      </c>
      <c r="J3" s="341">
        <v>14.8</v>
      </c>
      <c r="K3" s="339">
        <f t="shared" ref="K3:K9" si="0">I3-J3</f>
        <v>17.8</v>
      </c>
      <c r="L3" s="339" t="s">
        <v>28</v>
      </c>
      <c r="M3" s="336">
        <v>1</v>
      </c>
      <c r="N3" s="307">
        <v>1.3</v>
      </c>
      <c r="O3" s="301">
        <v>468</v>
      </c>
      <c r="P3" s="302">
        <f t="shared" ref="P3:P9" si="1">J3/O3</f>
        <v>3.1623931623931623E-2</v>
      </c>
      <c r="Q3" s="298">
        <v>4</v>
      </c>
      <c r="R3" s="303">
        <f t="shared" ref="R3:R9" si="2">J3*155000</f>
        <v>2294000</v>
      </c>
      <c r="S3" s="303">
        <f t="shared" ref="S3:S8" si="3">R3*5</f>
        <v>11470000</v>
      </c>
      <c r="T3" s="304">
        <v>0</v>
      </c>
      <c r="U3" s="305">
        <v>0</v>
      </c>
      <c r="V3" s="304">
        <f t="shared" ref="V3:V9" si="4">J3*3000</f>
        <v>44400</v>
      </c>
      <c r="W3" s="187">
        <f t="shared" ref="W3:W7" si="5">R3+S3+T3+U3+V3</f>
        <v>13808400</v>
      </c>
      <c r="X3" s="278" t="s">
        <v>1915</v>
      </c>
      <c r="Y3" s="278" t="s">
        <v>1917</v>
      </c>
      <c r="Z3" s="187" t="s">
        <v>1979</v>
      </c>
      <c r="AA3" s="283"/>
      <c r="AB3" s="284"/>
      <c r="AC3" s="284"/>
      <c r="AE3" s="306" t="e">
        <f>I3-#REF!</f>
        <v>#REF!</v>
      </c>
    </row>
    <row r="4" spans="1:31" ht="43.5" customHeight="1" x14ac:dyDescent="0.25">
      <c r="A4" s="336">
        <v>4</v>
      </c>
      <c r="B4" s="336">
        <v>2</v>
      </c>
      <c r="C4" s="309" t="s">
        <v>127</v>
      </c>
      <c r="D4" s="308" t="s">
        <v>35</v>
      </c>
      <c r="E4" s="340" t="s">
        <v>1623</v>
      </c>
      <c r="F4" s="297" t="s">
        <v>128</v>
      </c>
      <c r="G4" s="336" t="s">
        <v>27</v>
      </c>
      <c r="H4" s="336" t="s">
        <v>131</v>
      </c>
      <c r="I4" s="339">
        <v>64.8</v>
      </c>
      <c r="J4" s="341">
        <v>28.7</v>
      </c>
      <c r="K4" s="339">
        <f t="shared" si="0"/>
        <v>36.099999999999994</v>
      </c>
      <c r="L4" s="339" t="s">
        <v>28</v>
      </c>
      <c r="M4" s="336">
        <v>2</v>
      </c>
      <c r="N4" s="307">
        <v>2.11</v>
      </c>
      <c r="O4" s="301">
        <v>759.59999999999991</v>
      </c>
      <c r="P4" s="302">
        <f t="shared" si="1"/>
        <v>3.7783043707214324E-2</v>
      </c>
      <c r="Q4" s="298">
        <v>1</v>
      </c>
      <c r="R4" s="303">
        <f t="shared" si="2"/>
        <v>4448500</v>
      </c>
      <c r="S4" s="303">
        <f t="shared" si="3"/>
        <v>22242500</v>
      </c>
      <c r="T4" s="304">
        <v>0</v>
      </c>
      <c r="U4" s="305">
        <v>0</v>
      </c>
      <c r="V4" s="304">
        <f t="shared" si="4"/>
        <v>86100</v>
      </c>
      <c r="W4" s="187">
        <f t="shared" si="5"/>
        <v>26777100</v>
      </c>
      <c r="X4" s="278" t="s">
        <v>1915</v>
      </c>
      <c r="Y4" s="278" t="s">
        <v>1917</v>
      </c>
      <c r="Z4" s="278" t="s">
        <v>129</v>
      </c>
      <c r="AA4" s="278" t="s">
        <v>25</v>
      </c>
      <c r="AB4" s="273" t="s">
        <v>1617</v>
      </c>
      <c r="AC4" s="273" t="s">
        <v>1921</v>
      </c>
      <c r="AE4" s="306" t="e">
        <f>I4-#REF!</f>
        <v>#REF!</v>
      </c>
    </row>
    <row r="5" spans="1:31" ht="43.5" customHeight="1" x14ac:dyDescent="0.25">
      <c r="A5" s="336">
        <v>6</v>
      </c>
      <c r="B5" s="336">
        <v>3</v>
      </c>
      <c r="C5" s="309" t="s">
        <v>198</v>
      </c>
      <c r="D5" s="308" t="s">
        <v>35</v>
      </c>
      <c r="E5" s="340" t="s">
        <v>1623</v>
      </c>
      <c r="F5" s="297" t="s">
        <v>199</v>
      </c>
      <c r="G5" s="336" t="s">
        <v>27</v>
      </c>
      <c r="H5" s="336" t="s">
        <v>203</v>
      </c>
      <c r="I5" s="339">
        <v>97.1</v>
      </c>
      <c r="J5" s="341">
        <v>40.6</v>
      </c>
      <c r="K5" s="339">
        <f t="shared" si="0"/>
        <v>56.499999999999993</v>
      </c>
      <c r="L5" s="339" t="s">
        <v>28</v>
      </c>
      <c r="M5" s="336">
        <v>5</v>
      </c>
      <c r="N5" s="307">
        <v>5.0999999999999996</v>
      </c>
      <c r="O5" s="301">
        <v>1835.9999999999998</v>
      </c>
      <c r="P5" s="302">
        <f t="shared" si="1"/>
        <v>2.2113289760348587E-2</v>
      </c>
      <c r="Q5" s="298">
        <v>5</v>
      </c>
      <c r="R5" s="303">
        <f t="shared" si="2"/>
        <v>6293000</v>
      </c>
      <c r="S5" s="303">
        <f t="shared" si="3"/>
        <v>31465000</v>
      </c>
      <c r="T5" s="304">
        <v>0</v>
      </c>
      <c r="U5" s="305">
        <v>0</v>
      </c>
      <c r="V5" s="304">
        <f t="shared" si="4"/>
        <v>121800</v>
      </c>
      <c r="W5" s="187">
        <f t="shared" si="5"/>
        <v>37879800</v>
      </c>
      <c r="X5" s="278" t="s">
        <v>1915</v>
      </c>
      <c r="Y5" s="278" t="s">
        <v>1917</v>
      </c>
      <c r="Z5" s="278" t="s">
        <v>201</v>
      </c>
      <c r="AA5" s="278" t="s">
        <v>25</v>
      </c>
      <c r="AB5" s="273" t="s">
        <v>1617</v>
      </c>
      <c r="AC5" s="273" t="s">
        <v>1921</v>
      </c>
      <c r="AE5" s="306" t="e">
        <f>I5-#REF!</f>
        <v>#REF!</v>
      </c>
    </row>
    <row r="6" spans="1:31" ht="43.5" customHeight="1" x14ac:dyDescent="0.25">
      <c r="A6" s="336">
        <v>7</v>
      </c>
      <c r="B6" s="336">
        <v>4</v>
      </c>
      <c r="C6" s="309" t="s">
        <v>259</v>
      </c>
      <c r="D6" s="308" t="s">
        <v>35</v>
      </c>
      <c r="E6" s="340" t="s">
        <v>1623</v>
      </c>
      <c r="F6" s="297" t="s">
        <v>260</v>
      </c>
      <c r="G6" s="336" t="s">
        <v>27</v>
      </c>
      <c r="H6" s="336" t="s">
        <v>263</v>
      </c>
      <c r="I6" s="339">
        <v>32.299999999999997</v>
      </c>
      <c r="J6" s="341">
        <v>12.9</v>
      </c>
      <c r="K6" s="339">
        <f t="shared" si="0"/>
        <v>19.399999999999999</v>
      </c>
      <c r="L6" s="339" t="s">
        <v>28</v>
      </c>
      <c r="M6" s="336">
        <v>2</v>
      </c>
      <c r="N6" s="307">
        <v>1.9</v>
      </c>
      <c r="O6" s="301">
        <v>684</v>
      </c>
      <c r="P6" s="302">
        <f t="shared" si="1"/>
        <v>1.8859649122807017E-2</v>
      </c>
      <c r="Q6" s="298">
        <v>6</v>
      </c>
      <c r="R6" s="303">
        <f t="shared" si="2"/>
        <v>1999500</v>
      </c>
      <c r="S6" s="303">
        <f t="shared" si="3"/>
        <v>9997500</v>
      </c>
      <c r="T6" s="304">
        <v>0</v>
      </c>
      <c r="U6" s="305">
        <v>0</v>
      </c>
      <c r="V6" s="304">
        <f t="shared" si="4"/>
        <v>38700</v>
      </c>
      <c r="W6" s="187">
        <f t="shared" si="5"/>
        <v>12035700</v>
      </c>
      <c r="X6" s="278" t="s">
        <v>1915</v>
      </c>
      <c r="Y6" s="278" t="s">
        <v>1917</v>
      </c>
      <c r="Z6" s="278" t="s">
        <v>261</v>
      </c>
      <c r="AA6" s="278" t="s">
        <v>25</v>
      </c>
      <c r="AB6" s="273" t="s">
        <v>1617</v>
      </c>
      <c r="AC6" s="273" t="s">
        <v>1921</v>
      </c>
      <c r="AE6" s="306" t="e">
        <f>I6-#REF!</f>
        <v>#REF!</v>
      </c>
    </row>
    <row r="7" spans="1:31" ht="43.5" customHeight="1" x14ac:dyDescent="0.25">
      <c r="A7" s="336">
        <v>8</v>
      </c>
      <c r="B7" s="336">
        <v>5</v>
      </c>
      <c r="C7" s="309" t="s">
        <v>1555</v>
      </c>
      <c r="D7" s="308" t="s">
        <v>35</v>
      </c>
      <c r="E7" s="340" t="s">
        <v>1623</v>
      </c>
      <c r="F7" s="297" t="s">
        <v>1549</v>
      </c>
      <c r="G7" s="336" t="s">
        <v>27</v>
      </c>
      <c r="H7" s="336" t="s">
        <v>289</v>
      </c>
      <c r="I7" s="339">
        <v>162</v>
      </c>
      <c r="J7" s="341">
        <v>63.3</v>
      </c>
      <c r="K7" s="339">
        <f t="shared" si="0"/>
        <v>98.7</v>
      </c>
      <c r="L7" s="339" t="s">
        <v>28</v>
      </c>
      <c r="M7" s="336">
        <v>7</v>
      </c>
      <c r="N7" s="307">
        <v>7.7</v>
      </c>
      <c r="O7" s="301">
        <v>2772</v>
      </c>
      <c r="P7" s="302">
        <f t="shared" si="1"/>
        <v>2.2835497835497834E-2</v>
      </c>
      <c r="Q7" s="298">
        <v>2</v>
      </c>
      <c r="R7" s="303">
        <f t="shared" si="2"/>
        <v>9811500</v>
      </c>
      <c r="S7" s="303">
        <f t="shared" si="3"/>
        <v>49057500</v>
      </c>
      <c r="T7" s="304">
        <v>0</v>
      </c>
      <c r="U7" s="305">
        <v>0</v>
      </c>
      <c r="V7" s="304">
        <f t="shared" si="4"/>
        <v>189900</v>
      </c>
      <c r="W7" s="187">
        <f t="shared" si="5"/>
        <v>59058900</v>
      </c>
      <c r="X7" s="278" t="s">
        <v>1915</v>
      </c>
      <c r="Y7" s="278" t="s">
        <v>1917</v>
      </c>
      <c r="Z7" s="278" t="s">
        <v>1551</v>
      </c>
      <c r="AA7" s="278" t="s">
        <v>25</v>
      </c>
      <c r="AB7" s="273" t="s">
        <v>1617</v>
      </c>
      <c r="AC7" s="273" t="s">
        <v>1921</v>
      </c>
      <c r="AE7" s="306" t="e">
        <f>I7-#REF!</f>
        <v>#REF!</v>
      </c>
    </row>
    <row r="8" spans="1:31" ht="43.5" customHeight="1" x14ac:dyDescent="0.25">
      <c r="A8" s="336">
        <v>9</v>
      </c>
      <c r="B8" s="336">
        <v>6</v>
      </c>
      <c r="C8" s="310" t="s">
        <v>1556</v>
      </c>
      <c r="D8" s="308" t="s">
        <v>35</v>
      </c>
      <c r="E8" s="340" t="s">
        <v>1623</v>
      </c>
      <c r="F8" s="297" t="s">
        <v>1553</v>
      </c>
      <c r="G8" s="336" t="s">
        <v>27</v>
      </c>
      <c r="H8" s="336" t="s">
        <v>325</v>
      </c>
      <c r="I8" s="339">
        <v>32.6</v>
      </c>
      <c r="J8" s="341">
        <v>12.3</v>
      </c>
      <c r="K8" s="339">
        <f t="shared" si="0"/>
        <v>20.3</v>
      </c>
      <c r="L8" s="339" t="s">
        <v>28</v>
      </c>
      <c r="M8" s="336">
        <v>2</v>
      </c>
      <c r="N8" s="307">
        <v>1.3</v>
      </c>
      <c r="O8" s="301">
        <v>468</v>
      </c>
      <c r="P8" s="302">
        <f t="shared" si="1"/>
        <v>2.6282051282051282E-2</v>
      </c>
      <c r="Q8" s="298">
        <v>3</v>
      </c>
      <c r="R8" s="303">
        <f t="shared" si="2"/>
        <v>1906500</v>
      </c>
      <c r="S8" s="303">
        <f t="shared" si="3"/>
        <v>9532500</v>
      </c>
      <c r="T8" s="304">
        <v>0</v>
      </c>
      <c r="U8" s="305">
        <v>0</v>
      </c>
      <c r="V8" s="304">
        <f t="shared" si="4"/>
        <v>36900</v>
      </c>
      <c r="W8" s="187">
        <f>R8+S8+T8+U8+V8</f>
        <v>11475900</v>
      </c>
      <c r="X8" s="278" t="s">
        <v>1915</v>
      </c>
      <c r="Y8" s="278" t="s">
        <v>1917</v>
      </c>
      <c r="Z8" s="278" t="s">
        <v>1554</v>
      </c>
      <c r="AA8" s="278" t="s">
        <v>25</v>
      </c>
      <c r="AB8" s="273" t="s">
        <v>1617</v>
      </c>
      <c r="AC8" s="273" t="s">
        <v>1921</v>
      </c>
      <c r="AE8" s="306" t="e">
        <f>I8-#REF!</f>
        <v>#REF!</v>
      </c>
    </row>
    <row r="9" spans="1:31" ht="43.5" customHeight="1" x14ac:dyDescent="0.25">
      <c r="A9" s="735">
        <v>11</v>
      </c>
      <c r="B9" s="735">
        <v>7</v>
      </c>
      <c r="C9" s="311" t="s">
        <v>375</v>
      </c>
      <c r="D9" s="308" t="s">
        <v>35</v>
      </c>
      <c r="E9" s="340" t="s">
        <v>1623</v>
      </c>
      <c r="F9" s="297" t="s">
        <v>376</v>
      </c>
      <c r="G9" s="735" t="s">
        <v>27</v>
      </c>
      <c r="H9" s="735" t="s">
        <v>379</v>
      </c>
      <c r="I9" s="792">
        <v>64.8</v>
      </c>
      <c r="J9" s="793">
        <v>24.4</v>
      </c>
      <c r="K9" s="792">
        <f t="shared" si="0"/>
        <v>40.4</v>
      </c>
      <c r="L9" s="792" t="s">
        <v>28</v>
      </c>
      <c r="M9" s="797">
        <v>2</v>
      </c>
      <c r="N9" s="680">
        <v>3.2</v>
      </c>
      <c r="O9" s="683">
        <v>1152</v>
      </c>
      <c r="P9" s="774">
        <f t="shared" si="1"/>
        <v>2.1180555555555553E-2</v>
      </c>
      <c r="Q9" s="337">
        <v>4</v>
      </c>
      <c r="R9" s="778">
        <f t="shared" si="2"/>
        <v>3782000</v>
      </c>
      <c r="S9" s="778">
        <f>R9*5</f>
        <v>18910000</v>
      </c>
      <c r="T9" s="790">
        <v>0</v>
      </c>
      <c r="U9" s="768">
        <v>0</v>
      </c>
      <c r="V9" s="768">
        <f t="shared" si="4"/>
        <v>73200</v>
      </c>
      <c r="W9" s="641">
        <f>R9+S9+T9+U9+V9</f>
        <v>22765200</v>
      </c>
      <c r="X9" s="788" t="s">
        <v>1915</v>
      </c>
      <c r="Y9" s="788" t="s">
        <v>1917</v>
      </c>
      <c r="Z9" s="788" t="s">
        <v>377</v>
      </c>
      <c r="AA9" s="788" t="s">
        <v>25</v>
      </c>
      <c r="AB9" s="786" t="s">
        <v>1617</v>
      </c>
      <c r="AC9" s="786" t="s">
        <v>1921</v>
      </c>
      <c r="AE9" s="306" t="e">
        <f>I9-#REF!</f>
        <v>#REF!</v>
      </c>
    </row>
    <row r="10" spans="1:31" ht="43.5" customHeight="1" x14ac:dyDescent="0.25">
      <c r="A10" s="735"/>
      <c r="B10" s="735"/>
      <c r="C10" s="311" t="s">
        <v>381</v>
      </c>
      <c r="D10" s="308" t="s">
        <v>35</v>
      </c>
      <c r="E10" s="340" t="s">
        <v>1623</v>
      </c>
      <c r="F10" s="297" t="s">
        <v>382</v>
      </c>
      <c r="G10" s="735"/>
      <c r="H10" s="735"/>
      <c r="I10" s="792"/>
      <c r="J10" s="793"/>
      <c r="K10" s="792"/>
      <c r="L10" s="792"/>
      <c r="M10" s="798"/>
      <c r="N10" s="682"/>
      <c r="O10" s="685"/>
      <c r="P10" s="775"/>
      <c r="Q10" s="338">
        <v>5</v>
      </c>
      <c r="R10" s="779"/>
      <c r="S10" s="779"/>
      <c r="T10" s="791"/>
      <c r="U10" s="769"/>
      <c r="V10" s="769"/>
      <c r="W10" s="642"/>
      <c r="X10" s="789"/>
      <c r="Y10" s="789"/>
      <c r="Z10" s="789"/>
      <c r="AA10" s="789"/>
      <c r="AB10" s="787"/>
      <c r="AC10" s="787"/>
      <c r="AE10" s="306" t="e">
        <f>I10-#REF!</f>
        <v>#REF!</v>
      </c>
    </row>
    <row r="11" spans="1:31" ht="43.5" customHeight="1" x14ac:dyDescent="0.25">
      <c r="A11" s="336">
        <v>12</v>
      </c>
      <c r="B11" s="336">
        <v>8</v>
      </c>
      <c r="C11" s="340" t="s">
        <v>1560</v>
      </c>
      <c r="D11" s="308" t="s">
        <v>35</v>
      </c>
      <c r="E11" s="340" t="s">
        <v>1623</v>
      </c>
      <c r="F11" s="297" t="s">
        <v>1757</v>
      </c>
      <c r="G11" s="336" t="s">
        <v>27</v>
      </c>
      <c r="H11" s="336" t="s">
        <v>408</v>
      </c>
      <c r="I11" s="339">
        <v>162.4</v>
      </c>
      <c r="J11" s="341">
        <v>58.8</v>
      </c>
      <c r="K11" s="339">
        <f>I11-J11</f>
        <v>103.60000000000001</v>
      </c>
      <c r="L11" s="339" t="s">
        <v>28</v>
      </c>
      <c r="M11" s="336">
        <v>7</v>
      </c>
      <c r="N11" s="307">
        <v>7.7</v>
      </c>
      <c r="O11" s="312">
        <v>2772</v>
      </c>
      <c r="P11" s="302">
        <f t="shared" ref="P11:P42" si="6">J11/O11</f>
        <v>2.121212121212121E-2</v>
      </c>
      <c r="Q11" s="298">
        <v>5</v>
      </c>
      <c r="R11" s="303">
        <f t="shared" ref="R11:R42" si="7">J11*155000</f>
        <v>9114000</v>
      </c>
      <c r="S11" s="303">
        <f>R11*5</f>
        <v>45570000</v>
      </c>
      <c r="T11" s="313">
        <v>0</v>
      </c>
      <c r="U11" s="314">
        <v>0</v>
      </c>
      <c r="V11" s="304">
        <f t="shared" ref="V11:V42" si="8">J11*3000</f>
        <v>176400</v>
      </c>
      <c r="W11" s="187">
        <f t="shared" ref="W11:W74" si="9">R11+S11+T11+U11+V11</f>
        <v>54860400</v>
      </c>
      <c r="X11" s="278" t="s">
        <v>1915</v>
      </c>
      <c r="Y11" s="278" t="s">
        <v>1917</v>
      </c>
      <c r="Z11" s="273" t="s">
        <v>1558</v>
      </c>
      <c r="AA11" s="278" t="s">
        <v>25</v>
      </c>
      <c r="AB11" s="273" t="s">
        <v>1617</v>
      </c>
      <c r="AC11" s="273" t="s">
        <v>1921</v>
      </c>
      <c r="AE11" s="306" t="e">
        <f>I11-#REF!</f>
        <v>#REF!</v>
      </c>
    </row>
    <row r="12" spans="1:31" ht="43.5" customHeight="1" x14ac:dyDescent="0.25">
      <c r="A12" s="336">
        <v>13</v>
      </c>
      <c r="B12" s="336">
        <v>9</v>
      </c>
      <c r="C12" s="309" t="s">
        <v>843</v>
      </c>
      <c r="D12" s="308" t="s">
        <v>35</v>
      </c>
      <c r="E12" s="340" t="s">
        <v>1624</v>
      </c>
      <c r="F12" s="297" t="s">
        <v>844</v>
      </c>
      <c r="G12" s="336">
        <v>5</v>
      </c>
      <c r="H12" s="336">
        <v>5</v>
      </c>
      <c r="I12" s="339">
        <v>272.2</v>
      </c>
      <c r="J12" s="341">
        <v>4.5999999999999996</v>
      </c>
      <c r="K12" s="339">
        <f>I12-J12</f>
        <v>267.59999999999997</v>
      </c>
      <c r="L12" s="339" t="s">
        <v>28</v>
      </c>
      <c r="M12" s="336">
        <v>3</v>
      </c>
      <c r="N12" s="307">
        <v>3.2</v>
      </c>
      <c r="O12" s="312">
        <v>1152</v>
      </c>
      <c r="P12" s="302">
        <f t="shared" si="6"/>
        <v>3.9930555555555552E-3</v>
      </c>
      <c r="Q12" s="298">
        <v>1</v>
      </c>
      <c r="R12" s="303">
        <f t="shared" si="7"/>
        <v>713000</v>
      </c>
      <c r="S12" s="303">
        <f t="shared" ref="S12:S59" si="10">R12*5</f>
        <v>3565000</v>
      </c>
      <c r="T12" s="313">
        <v>0</v>
      </c>
      <c r="U12" s="314">
        <v>0</v>
      </c>
      <c r="V12" s="304">
        <f t="shared" si="8"/>
        <v>13799.999999999998</v>
      </c>
      <c r="W12" s="187">
        <f t="shared" si="9"/>
        <v>4291800</v>
      </c>
      <c r="X12" s="278" t="s">
        <v>1915</v>
      </c>
      <c r="Y12" s="278" t="s">
        <v>1917</v>
      </c>
      <c r="Z12" s="273" t="s">
        <v>1569</v>
      </c>
      <c r="AA12" s="278" t="s">
        <v>25</v>
      </c>
      <c r="AB12" s="273" t="s">
        <v>1617</v>
      </c>
      <c r="AC12" s="273" t="s">
        <v>1921</v>
      </c>
      <c r="AE12" s="306" t="e">
        <f>I12-#REF!</f>
        <v>#REF!</v>
      </c>
    </row>
    <row r="13" spans="1:31" ht="43.5" customHeight="1" x14ac:dyDescent="0.25">
      <c r="A13" s="336">
        <v>14</v>
      </c>
      <c r="B13" s="336">
        <v>10</v>
      </c>
      <c r="C13" s="309" t="s">
        <v>1620</v>
      </c>
      <c r="D13" s="308" t="s">
        <v>35</v>
      </c>
      <c r="E13" s="340" t="s">
        <v>1625</v>
      </c>
      <c r="F13" s="297" t="s">
        <v>1570</v>
      </c>
      <c r="G13" s="336" t="s">
        <v>424</v>
      </c>
      <c r="H13" s="336" t="s">
        <v>485</v>
      </c>
      <c r="I13" s="339">
        <v>36.5</v>
      </c>
      <c r="J13" s="341">
        <v>12.7</v>
      </c>
      <c r="K13" s="339">
        <f>I13-J13</f>
        <v>23.8</v>
      </c>
      <c r="L13" s="339" t="s">
        <v>28</v>
      </c>
      <c r="M13" s="336">
        <v>2</v>
      </c>
      <c r="N13" s="307">
        <v>1.9</v>
      </c>
      <c r="O13" s="312">
        <v>684</v>
      </c>
      <c r="P13" s="302">
        <f t="shared" si="6"/>
        <v>1.8567251461988302E-2</v>
      </c>
      <c r="Q13" s="298">
        <v>5</v>
      </c>
      <c r="R13" s="303">
        <f t="shared" si="7"/>
        <v>1968500</v>
      </c>
      <c r="S13" s="303">
        <f t="shared" si="10"/>
        <v>9842500</v>
      </c>
      <c r="T13" s="313">
        <v>0</v>
      </c>
      <c r="U13" s="314">
        <v>0</v>
      </c>
      <c r="V13" s="304">
        <f t="shared" si="8"/>
        <v>38100</v>
      </c>
      <c r="W13" s="187">
        <f t="shared" si="9"/>
        <v>11849100</v>
      </c>
      <c r="X13" s="278" t="s">
        <v>1915</v>
      </c>
      <c r="Y13" s="278" t="s">
        <v>1917</v>
      </c>
      <c r="Z13" s="273" t="s">
        <v>1944</v>
      </c>
      <c r="AA13" s="273"/>
      <c r="AB13" s="273"/>
      <c r="AC13" s="273"/>
      <c r="AE13" s="306" t="e">
        <f>I13-#REF!</f>
        <v>#REF!</v>
      </c>
    </row>
    <row r="14" spans="1:31" ht="43.5" customHeight="1" x14ac:dyDescent="0.25">
      <c r="A14" s="336">
        <v>18</v>
      </c>
      <c r="B14" s="336">
        <v>11</v>
      </c>
      <c r="C14" s="309" t="s">
        <v>534</v>
      </c>
      <c r="D14" s="308" t="s">
        <v>35</v>
      </c>
      <c r="E14" s="340" t="s">
        <v>1625</v>
      </c>
      <c r="F14" s="297" t="s">
        <v>535</v>
      </c>
      <c r="G14" s="336" t="s">
        <v>424</v>
      </c>
      <c r="H14" s="336" t="s">
        <v>137</v>
      </c>
      <c r="I14" s="339">
        <v>291.2</v>
      </c>
      <c r="J14" s="341">
        <v>100.4</v>
      </c>
      <c r="K14" s="339">
        <f t="shared" ref="K14:K54" si="11">I14-J14</f>
        <v>190.79999999999998</v>
      </c>
      <c r="L14" s="339" t="s">
        <v>28</v>
      </c>
      <c r="M14" s="336">
        <v>6</v>
      </c>
      <c r="N14" s="307">
        <v>6.4</v>
      </c>
      <c r="O14" s="312">
        <v>2304</v>
      </c>
      <c r="P14" s="302">
        <f t="shared" si="6"/>
        <v>4.3576388888888894E-2</v>
      </c>
      <c r="Q14" s="298">
        <v>4</v>
      </c>
      <c r="R14" s="303">
        <f t="shared" si="7"/>
        <v>15562000</v>
      </c>
      <c r="S14" s="303">
        <f t="shared" si="10"/>
        <v>77810000</v>
      </c>
      <c r="T14" s="304">
        <v>0</v>
      </c>
      <c r="U14" s="314">
        <v>0</v>
      </c>
      <c r="V14" s="304">
        <f t="shared" si="8"/>
        <v>301200</v>
      </c>
      <c r="W14" s="187">
        <f t="shared" si="9"/>
        <v>93673200</v>
      </c>
      <c r="X14" s="278" t="s">
        <v>1915</v>
      </c>
      <c r="Y14" s="278" t="s">
        <v>1917</v>
      </c>
      <c r="Z14" s="273" t="s">
        <v>537</v>
      </c>
      <c r="AA14" s="273" t="s">
        <v>25</v>
      </c>
      <c r="AB14" s="273" t="s">
        <v>1617</v>
      </c>
      <c r="AC14" s="273" t="s">
        <v>1921</v>
      </c>
      <c r="AE14" s="306" t="e">
        <f>I14-#REF!</f>
        <v>#REF!</v>
      </c>
    </row>
    <row r="15" spans="1:31" ht="43.5" customHeight="1" x14ac:dyDescent="0.25">
      <c r="A15" s="336">
        <v>19</v>
      </c>
      <c r="B15" s="336">
        <v>12</v>
      </c>
      <c r="C15" s="340" t="s">
        <v>1638</v>
      </c>
      <c r="D15" s="308" t="s">
        <v>35</v>
      </c>
      <c r="E15" s="340" t="s">
        <v>1625</v>
      </c>
      <c r="F15" s="297" t="s">
        <v>1749</v>
      </c>
      <c r="G15" s="336" t="s">
        <v>424</v>
      </c>
      <c r="H15" s="336" t="s">
        <v>146</v>
      </c>
      <c r="I15" s="339">
        <v>146.5</v>
      </c>
      <c r="J15" s="341">
        <v>50.1</v>
      </c>
      <c r="K15" s="339">
        <f t="shared" si="11"/>
        <v>96.4</v>
      </c>
      <c r="L15" s="339" t="s">
        <v>28</v>
      </c>
      <c r="M15" s="336">
        <v>6</v>
      </c>
      <c r="N15" s="307">
        <v>6.4</v>
      </c>
      <c r="O15" s="312">
        <v>2304</v>
      </c>
      <c r="P15" s="302">
        <f t="shared" si="6"/>
        <v>2.1744791666666666E-2</v>
      </c>
      <c r="Q15" s="298">
        <v>3</v>
      </c>
      <c r="R15" s="303">
        <f t="shared" si="7"/>
        <v>7765500</v>
      </c>
      <c r="S15" s="303">
        <f t="shared" si="10"/>
        <v>38827500</v>
      </c>
      <c r="T15" s="304">
        <v>0</v>
      </c>
      <c r="U15" s="314">
        <v>0</v>
      </c>
      <c r="V15" s="304">
        <f t="shared" si="8"/>
        <v>150300</v>
      </c>
      <c r="W15" s="187">
        <f t="shared" si="9"/>
        <v>46743300</v>
      </c>
      <c r="X15" s="278" t="s">
        <v>1915</v>
      </c>
      <c r="Y15" s="278" t="s">
        <v>1917</v>
      </c>
      <c r="Z15" s="273" t="s">
        <v>541</v>
      </c>
      <c r="AA15" s="273" t="s">
        <v>25</v>
      </c>
      <c r="AB15" s="273" t="s">
        <v>1617</v>
      </c>
      <c r="AC15" s="273" t="s">
        <v>1921</v>
      </c>
      <c r="AE15" s="306" t="e">
        <f>I15-#REF!</f>
        <v>#REF!</v>
      </c>
    </row>
    <row r="16" spans="1:31" ht="43.5" customHeight="1" x14ac:dyDescent="0.25">
      <c r="A16" s="336">
        <v>20</v>
      </c>
      <c r="B16" s="336">
        <v>13</v>
      </c>
      <c r="C16" s="340" t="s">
        <v>1639</v>
      </c>
      <c r="D16" s="308" t="s">
        <v>35</v>
      </c>
      <c r="E16" s="340" t="s">
        <v>1625</v>
      </c>
      <c r="F16" s="297" t="s">
        <v>546</v>
      </c>
      <c r="G16" s="336" t="s">
        <v>424</v>
      </c>
      <c r="H16" s="336" t="s">
        <v>161</v>
      </c>
      <c r="I16" s="339">
        <v>73.5</v>
      </c>
      <c r="J16" s="341">
        <v>24.9</v>
      </c>
      <c r="K16" s="339">
        <f t="shared" si="11"/>
        <v>48.6</v>
      </c>
      <c r="L16" s="339" t="s">
        <v>28</v>
      </c>
      <c r="M16" s="336">
        <v>3</v>
      </c>
      <c r="N16" s="307">
        <v>3.2</v>
      </c>
      <c r="O16" s="312">
        <v>1152</v>
      </c>
      <c r="P16" s="302">
        <f t="shared" si="6"/>
        <v>2.1614583333333333E-2</v>
      </c>
      <c r="Q16" s="298">
        <v>4</v>
      </c>
      <c r="R16" s="303">
        <f t="shared" si="7"/>
        <v>3859500</v>
      </c>
      <c r="S16" s="303">
        <f t="shared" si="10"/>
        <v>19297500</v>
      </c>
      <c r="T16" s="304">
        <v>0</v>
      </c>
      <c r="U16" s="314">
        <v>0</v>
      </c>
      <c r="V16" s="304">
        <f t="shared" si="8"/>
        <v>74700</v>
      </c>
      <c r="W16" s="187">
        <f t="shared" si="9"/>
        <v>23231700</v>
      </c>
      <c r="X16" s="278" t="s">
        <v>1915</v>
      </c>
      <c r="Y16" s="278" t="s">
        <v>1917</v>
      </c>
      <c r="Z16" s="273" t="s">
        <v>547</v>
      </c>
      <c r="AA16" s="273" t="s">
        <v>25</v>
      </c>
      <c r="AB16" s="273" t="s">
        <v>1617</v>
      </c>
      <c r="AC16" s="273" t="s">
        <v>1921</v>
      </c>
      <c r="AE16" s="306" t="e">
        <f>I16-#REF!</f>
        <v>#REF!</v>
      </c>
    </row>
    <row r="17" spans="1:31" ht="43.5" customHeight="1" x14ac:dyDescent="0.25">
      <c r="A17" s="336">
        <v>21</v>
      </c>
      <c r="B17" s="336">
        <v>14</v>
      </c>
      <c r="C17" s="309" t="s">
        <v>1640</v>
      </c>
      <c r="D17" s="308" t="s">
        <v>35</v>
      </c>
      <c r="E17" s="340" t="s">
        <v>1625</v>
      </c>
      <c r="F17" s="297" t="s">
        <v>1641</v>
      </c>
      <c r="G17" s="336" t="s">
        <v>424</v>
      </c>
      <c r="H17" s="336" t="s">
        <v>182</v>
      </c>
      <c r="I17" s="339">
        <v>184.6</v>
      </c>
      <c r="J17" s="341">
        <v>62.4</v>
      </c>
      <c r="K17" s="339">
        <f t="shared" si="11"/>
        <v>122.19999999999999</v>
      </c>
      <c r="L17" s="339" t="s">
        <v>28</v>
      </c>
      <c r="M17" s="336">
        <v>7</v>
      </c>
      <c r="N17" s="307">
        <v>7.7</v>
      </c>
      <c r="O17" s="312">
        <v>2772</v>
      </c>
      <c r="P17" s="302">
        <f t="shared" si="6"/>
        <v>2.2510822510822509E-2</v>
      </c>
      <c r="Q17" s="298">
        <v>4</v>
      </c>
      <c r="R17" s="303">
        <f t="shared" si="7"/>
        <v>9672000</v>
      </c>
      <c r="S17" s="303">
        <f t="shared" si="10"/>
        <v>48360000</v>
      </c>
      <c r="T17" s="304">
        <v>0</v>
      </c>
      <c r="U17" s="314">
        <v>0</v>
      </c>
      <c r="V17" s="304">
        <f t="shared" si="8"/>
        <v>187200</v>
      </c>
      <c r="W17" s="187">
        <f t="shared" si="9"/>
        <v>58219200</v>
      </c>
      <c r="X17" s="278" t="s">
        <v>1915</v>
      </c>
      <c r="Y17" s="278" t="s">
        <v>1917</v>
      </c>
      <c r="Z17" s="187" t="s">
        <v>1979</v>
      </c>
      <c r="AA17" s="286"/>
      <c r="AB17" s="286"/>
      <c r="AC17" s="286"/>
      <c r="AE17" s="306" t="e">
        <f>I17-#REF!</f>
        <v>#REF!</v>
      </c>
    </row>
    <row r="18" spans="1:31" ht="43.5" customHeight="1" x14ac:dyDescent="0.25">
      <c r="A18" s="336">
        <v>22</v>
      </c>
      <c r="B18" s="336">
        <v>15</v>
      </c>
      <c r="C18" s="309" t="s">
        <v>1642</v>
      </c>
      <c r="D18" s="308" t="s">
        <v>35</v>
      </c>
      <c r="E18" s="340" t="s">
        <v>1625</v>
      </c>
      <c r="F18" s="297" t="s">
        <v>1643</v>
      </c>
      <c r="G18" s="336" t="s">
        <v>424</v>
      </c>
      <c r="H18" s="336" t="s">
        <v>575</v>
      </c>
      <c r="I18" s="339">
        <v>111.9</v>
      </c>
      <c r="J18" s="341">
        <v>37.6</v>
      </c>
      <c r="K18" s="339">
        <f t="shared" si="11"/>
        <v>74.300000000000011</v>
      </c>
      <c r="L18" s="339" t="s">
        <v>28</v>
      </c>
      <c r="M18" s="336">
        <v>5</v>
      </c>
      <c r="N18" s="307">
        <v>5.12</v>
      </c>
      <c r="O18" s="312">
        <v>1843.2</v>
      </c>
      <c r="P18" s="302">
        <f t="shared" si="6"/>
        <v>2.0399305555555556E-2</v>
      </c>
      <c r="Q18" s="298">
        <v>6</v>
      </c>
      <c r="R18" s="303">
        <f t="shared" si="7"/>
        <v>5828000</v>
      </c>
      <c r="S18" s="303">
        <f t="shared" si="10"/>
        <v>29140000</v>
      </c>
      <c r="T18" s="304">
        <v>0</v>
      </c>
      <c r="U18" s="314">
        <v>0</v>
      </c>
      <c r="V18" s="304">
        <f t="shared" si="8"/>
        <v>112800</v>
      </c>
      <c r="W18" s="187">
        <f t="shared" si="9"/>
        <v>35080800</v>
      </c>
      <c r="X18" s="278" t="s">
        <v>1915</v>
      </c>
      <c r="Y18" s="278" t="s">
        <v>1917</v>
      </c>
      <c r="Z18" s="273" t="s">
        <v>1644</v>
      </c>
      <c r="AA18" s="273" t="s">
        <v>25</v>
      </c>
      <c r="AB18" s="273" t="s">
        <v>1617</v>
      </c>
      <c r="AC18" s="273" t="s">
        <v>1921</v>
      </c>
      <c r="AE18" s="306" t="e">
        <f>I18-#REF!</f>
        <v>#REF!</v>
      </c>
    </row>
    <row r="19" spans="1:31" ht="43.5" customHeight="1" x14ac:dyDescent="0.25">
      <c r="A19" s="336">
        <v>23</v>
      </c>
      <c r="B19" s="336">
        <v>16</v>
      </c>
      <c r="C19" s="340" t="s">
        <v>1646</v>
      </c>
      <c r="D19" s="308" t="s">
        <v>35</v>
      </c>
      <c r="E19" s="340" t="s">
        <v>1625</v>
      </c>
      <c r="F19" s="297" t="s">
        <v>579</v>
      </c>
      <c r="G19" s="336" t="s">
        <v>424</v>
      </c>
      <c r="H19" s="336" t="s">
        <v>203</v>
      </c>
      <c r="I19" s="339">
        <v>147.80000000000001</v>
      </c>
      <c r="J19" s="341">
        <v>49.8</v>
      </c>
      <c r="K19" s="339">
        <f t="shared" si="11"/>
        <v>98.000000000000014</v>
      </c>
      <c r="L19" s="339" t="s">
        <v>28</v>
      </c>
      <c r="M19" s="336">
        <v>6</v>
      </c>
      <c r="N19" s="307">
        <v>6.4</v>
      </c>
      <c r="O19" s="312">
        <v>2304</v>
      </c>
      <c r="P19" s="302">
        <f t="shared" si="6"/>
        <v>2.1614583333333333E-2</v>
      </c>
      <c r="Q19" s="298">
        <v>6</v>
      </c>
      <c r="R19" s="303">
        <f t="shared" si="7"/>
        <v>7719000</v>
      </c>
      <c r="S19" s="303">
        <f t="shared" si="10"/>
        <v>38595000</v>
      </c>
      <c r="T19" s="304">
        <v>0</v>
      </c>
      <c r="U19" s="314">
        <v>0</v>
      </c>
      <c r="V19" s="304">
        <f t="shared" si="8"/>
        <v>149400</v>
      </c>
      <c r="W19" s="187">
        <f t="shared" si="9"/>
        <v>46463400</v>
      </c>
      <c r="X19" s="278" t="s">
        <v>1915</v>
      </c>
      <c r="Y19" s="278" t="s">
        <v>1917</v>
      </c>
      <c r="Z19" s="273" t="s">
        <v>580</v>
      </c>
      <c r="AA19" s="273" t="s">
        <v>25</v>
      </c>
      <c r="AB19" s="273" t="s">
        <v>1617</v>
      </c>
      <c r="AC19" s="273" t="s">
        <v>1921</v>
      </c>
      <c r="AE19" s="306" t="e">
        <f>I19-#REF!</f>
        <v>#REF!</v>
      </c>
    </row>
    <row r="20" spans="1:31" ht="43.5" customHeight="1" x14ac:dyDescent="0.25">
      <c r="A20" s="336">
        <v>24</v>
      </c>
      <c r="B20" s="336">
        <v>17</v>
      </c>
      <c r="C20" s="340" t="s">
        <v>1647</v>
      </c>
      <c r="D20" s="308" t="s">
        <v>35</v>
      </c>
      <c r="E20" s="340" t="s">
        <v>1625</v>
      </c>
      <c r="F20" s="297" t="s">
        <v>1648</v>
      </c>
      <c r="G20" s="336" t="s">
        <v>424</v>
      </c>
      <c r="H20" s="336" t="s">
        <v>649</v>
      </c>
      <c r="I20" s="339">
        <v>37.700000000000003</v>
      </c>
      <c r="J20" s="341">
        <v>12.4</v>
      </c>
      <c r="K20" s="339">
        <f t="shared" si="11"/>
        <v>25.300000000000004</v>
      </c>
      <c r="L20" s="339" t="s">
        <v>28</v>
      </c>
      <c r="M20" s="336">
        <v>1</v>
      </c>
      <c r="N20" s="307">
        <v>1.91</v>
      </c>
      <c r="O20" s="312">
        <v>687.6</v>
      </c>
      <c r="P20" s="302">
        <f t="shared" si="6"/>
        <v>1.8033740546829553E-2</v>
      </c>
      <c r="Q20" s="298">
        <v>6</v>
      </c>
      <c r="R20" s="303">
        <f t="shared" si="7"/>
        <v>1922000</v>
      </c>
      <c r="S20" s="303">
        <f t="shared" si="10"/>
        <v>9610000</v>
      </c>
      <c r="T20" s="304">
        <v>0</v>
      </c>
      <c r="U20" s="314">
        <v>0</v>
      </c>
      <c r="V20" s="304">
        <f t="shared" si="8"/>
        <v>37200</v>
      </c>
      <c r="W20" s="187">
        <f t="shared" si="9"/>
        <v>11569200</v>
      </c>
      <c r="X20" s="278" t="s">
        <v>1915</v>
      </c>
      <c r="Y20" s="278" t="s">
        <v>1917</v>
      </c>
      <c r="Z20" s="273" t="s">
        <v>1951</v>
      </c>
      <c r="AA20" s="273" t="s">
        <v>25</v>
      </c>
      <c r="AB20" s="273" t="s">
        <v>1617</v>
      </c>
      <c r="AC20" s="273" t="s">
        <v>1921</v>
      </c>
      <c r="AE20" s="306" t="e">
        <f>I20-#REF!</f>
        <v>#REF!</v>
      </c>
    </row>
    <row r="21" spans="1:31" ht="43.5" customHeight="1" x14ac:dyDescent="0.25">
      <c r="A21" s="336">
        <v>25</v>
      </c>
      <c r="B21" s="336">
        <v>18</v>
      </c>
      <c r="C21" s="340" t="s">
        <v>1649</v>
      </c>
      <c r="D21" s="308" t="s">
        <v>35</v>
      </c>
      <c r="E21" s="340" t="s">
        <v>1625</v>
      </c>
      <c r="F21" s="297" t="s">
        <v>1751</v>
      </c>
      <c r="G21" s="336" t="s">
        <v>424</v>
      </c>
      <c r="H21" s="336" t="s">
        <v>237</v>
      </c>
      <c r="I21" s="339">
        <v>114.4</v>
      </c>
      <c r="J21" s="341">
        <v>37.5</v>
      </c>
      <c r="K21" s="339">
        <f t="shared" si="11"/>
        <v>76.900000000000006</v>
      </c>
      <c r="L21" s="339" t="s">
        <v>28</v>
      </c>
      <c r="M21" s="336">
        <v>3</v>
      </c>
      <c r="N21" s="307">
        <v>3.9</v>
      </c>
      <c r="O21" s="312">
        <v>1404</v>
      </c>
      <c r="P21" s="302">
        <f t="shared" si="6"/>
        <v>2.6709401709401708E-2</v>
      </c>
      <c r="Q21" s="298">
        <v>3</v>
      </c>
      <c r="R21" s="303">
        <f t="shared" si="7"/>
        <v>5812500</v>
      </c>
      <c r="S21" s="303">
        <f t="shared" si="10"/>
        <v>29062500</v>
      </c>
      <c r="T21" s="304">
        <v>0</v>
      </c>
      <c r="U21" s="314">
        <v>0</v>
      </c>
      <c r="V21" s="304">
        <f t="shared" si="8"/>
        <v>112500</v>
      </c>
      <c r="W21" s="187">
        <f t="shared" si="9"/>
        <v>34987500</v>
      </c>
      <c r="X21" s="278" t="s">
        <v>1915</v>
      </c>
      <c r="Y21" s="278" t="s">
        <v>1917</v>
      </c>
      <c r="Z21" s="273" t="s">
        <v>609</v>
      </c>
      <c r="AA21" s="273" t="s">
        <v>25</v>
      </c>
      <c r="AB21" s="273" t="s">
        <v>1617</v>
      </c>
      <c r="AC21" s="273" t="s">
        <v>1921</v>
      </c>
      <c r="AE21" s="306" t="e">
        <f>I21-#REF!</f>
        <v>#REF!</v>
      </c>
    </row>
    <row r="22" spans="1:31" ht="43.5" customHeight="1" x14ac:dyDescent="0.25">
      <c r="A22" s="336">
        <v>27</v>
      </c>
      <c r="B22" s="336">
        <v>19</v>
      </c>
      <c r="C22" s="340" t="s">
        <v>1651</v>
      </c>
      <c r="D22" s="308" t="s">
        <v>35</v>
      </c>
      <c r="E22" s="340" t="s">
        <v>1625</v>
      </c>
      <c r="F22" s="297" t="s">
        <v>1753</v>
      </c>
      <c r="G22" s="336" t="s">
        <v>424</v>
      </c>
      <c r="H22" s="336" t="s">
        <v>296</v>
      </c>
      <c r="I22" s="339">
        <v>76.599999999999994</v>
      </c>
      <c r="J22" s="341">
        <v>24.8</v>
      </c>
      <c r="K22" s="339">
        <f t="shared" si="11"/>
        <v>51.8</v>
      </c>
      <c r="L22" s="339" t="s">
        <v>28</v>
      </c>
      <c r="M22" s="336">
        <v>3</v>
      </c>
      <c r="N22" s="307">
        <v>3.8</v>
      </c>
      <c r="O22" s="312">
        <v>1368</v>
      </c>
      <c r="P22" s="302">
        <f t="shared" si="6"/>
        <v>1.8128654970760234E-2</v>
      </c>
      <c r="Q22" s="298">
        <v>6</v>
      </c>
      <c r="R22" s="303">
        <f t="shared" si="7"/>
        <v>3844000</v>
      </c>
      <c r="S22" s="303">
        <f t="shared" si="10"/>
        <v>19220000</v>
      </c>
      <c r="T22" s="304">
        <v>0</v>
      </c>
      <c r="U22" s="314">
        <v>0</v>
      </c>
      <c r="V22" s="304">
        <f t="shared" si="8"/>
        <v>74400</v>
      </c>
      <c r="W22" s="187">
        <f t="shared" si="9"/>
        <v>23138400</v>
      </c>
      <c r="X22" s="278" t="s">
        <v>1915</v>
      </c>
      <c r="Y22" s="278" t="s">
        <v>1917</v>
      </c>
      <c r="Z22" s="273" t="s">
        <v>1945</v>
      </c>
      <c r="AA22" s="273" t="s">
        <v>25</v>
      </c>
      <c r="AB22" s="273" t="s">
        <v>1617</v>
      </c>
      <c r="AC22" s="273" t="s">
        <v>1921</v>
      </c>
      <c r="AE22" s="306" t="e">
        <f>I22-#REF!</f>
        <v>#REF!</v>
      </c>
    </row>
    <row r="23" spans="1:31" ht="43.5" customHeight="1" x14ac:dyDescent="0.25">
      <c r="A23" s="336">
        <v>28</v>
      </c>
      <c r="B23" s="336">
        <v>20</v>
      </c>
      <c r="C23" s="309" t="s">
        <v>664</v>
      </c>
      <c r="D23" s="308" t="s">
        <v>35</v>
      </c>
      <c r="E23" s="340" t="s">
        <v>1625</v>
      </c>
      <c r="F23" s="297" t="s">
        <v>665</v>
      </c>
      <c r="G23" s="336" t="s">
        <v>424</v>
      </c>
      <c r="H23" s="336" t="s">
        <v>315</v>
      </c>
      <c r="I23" s="339">
        <v>274.7</v>
      </c>
      <c r="J23" s="341">
        <v>87.4</v>
      </c>
      <c r="K23" s="339">
        <f t="shared" si="11"/>
        <v>187.29999999999998</v>
      </c>
      <c r="L23" s="339" t="s">
        <v>28</v>
      </c>
      <c r="M23" s="336">
        <v>10</v>
      </c>
      <c r="N23" s="307">
        <v>10.9</v>
      </c>
      <c r="O23" s="312">
        <v>3924</v>
      </c>
      <c r="P23" s="302">
        <f t="shared" si="6"/>
        <v>2.2273190621814477E-2</v>
      </c>
      <c r="Q23" s="298">
        <v>6</v>
      </c>
      <c r="R23" s="303">
        <f t="shared" si="7"/>
        <v>13547000</v>
      </c>
      <c r="S23" s="303">
        <f t="shared" si="10"/>
        <v>67735000</v>
      </c>
      <c r="T23" s="304">
        <v>0</v>
      </c>
      <c r="U23" s="314">
        <v>0</v>
      </c>
      <c r="V23" s="304">
        <f t="shared" si="8"/>
        <v>262200</v>
      </c>
      <c r="W23" s="187">
        <f t="shared" si="9"/>
        <v>81544200</v>
      </c>
      <c r="X23" s="278" t="s">
        <v>1915</v>
      </c>
      <c r="Y23" s="278" t="s">
        <v>1917</v>
      </c>
      <c r="Z23" s="273" t="s">
        <v>666</v>
      </c>
      <c r="AA23" s="273" t="s">
        <v>25</v>
      </c>
      <c r="AB23" s="273" t="s">
        <v>1617</v>
      </c>
      <c r="AC23" s="273" t="s">
        <v>1921</v>
      </c>
      <c r="AE23" s="306" t="e">
        <f>I23-#REF!</f>
        <v>#REF!</v>
      </c>
    </row>
    <row r="24" spans="1:31" ht="43.5" customHeight="1" x14ac:dyDescent="0.25">
      <c r="A24" s="336">
        <v>29</v>
      </c>
      <c r="B24" s="336">
        <v>21</v>
      </c>
      <c r="C24" s="340" t="s">
        <v>1652</v>
      </c>
      <c r="D24" s="308" t="s">
        <v>35</v>
      </c>
      <c r="E24" s="340" t="s">
        <v>1625</v>
      </c>
      <c r="F24" s="297" t="s">
        <v>700</v>
      </c>
      <c r="G24" s="336" t="s">
        <v>424</v>
      </c>
      <c r="H24" s="336" t="s">
        <v>346</v>
      </c>
      <c r="I24" s="339">
        <v>120.4</v>
      </c>
      <c r="J24" s="341">
        <v>37.6</v>
      </c>
      <c r="K24" s="339">
        <f t="shared" si="11"/>
        <v>82.800000000000011</v>
      </c>
      <c r="L24" s="339" t="s">
        <v>28</v>
      </c>
      <c r="M24" s="336">
        <v>4</v>
      </c>
      <c r="N24" s="307">
        <v>4.5</v>
      </c>
      <c r="O24" s="312">
        <v>1620</v>
      </c>
      <c r="P24" s="302">
        <f t="shared" si="6"/>
        <v>2.3209876543209877E-2</v>
      </c>
      <c r="Q24" s="298">
        <v>8</v>
      </c>
      <c r="R24" s="303">
        <f t="shared" si="7"/>
        <v>5828000</v>
      </c>
      <c r="S24" s="303">
        <f t="shared" si="10"/>
        <v>29140000</v>
      </c>
      <c r="T24" s="304">
        <v>0</v>
      </c>
      <c r="U24" s="314">
        <v>0</v>
      </c>
      <c r="V24" s="304">
        <f t="shared" si="8"/>
        <v>112800</v>
      </c>
      <c r="W24" s="187">
        <f t="shared" si="9"/>
        <v>35080800</v>
      </c>
      <c r="X24" s="278" t="s">
        <v>1915</v>
      </c>
      <c r="Y24" s="278" t="s">
        <v>1917</v>
      </c>
      <c r="Z24" s="273" t="s">
        <v>702</v>
      </c>
      <c r="AA24" s="273" t="s">
        <v>25</v>
      </c>
      <c r="AB24" s="273" t="s">
        <v>1617</v>
      </c>
      <c r="AC24" s="273" t="s">
        <v>1921</v>
      </c>
      <c r="AE24" s="306" t="e">
        <f>I24-#REF!</f>
        <v>#REF!</v>
      </c>
    </row>
    <row r="25" spans="1:31" ht="43.5" customHeight="1" x14ac:dyDescent="0.25">
      <c r="A25" s="336">
        <v>30</v>
      </c>
      <c r="B25" s="336">
        <v>22</v>
      </c>
      <c r="C25" s="340" t="s">
        <v>1769</v>
      </c>
      <c r="D25" s="308" t="s">
        <v>35</v>
      </c>
      <c r="E25" s="340" t="s">
        <v>1625</v>
      </c>
      <c r="F25" s="297" t="s">
        <v>1754</v>
      </c>
      <c r="G25" s="336" t="s">
        <v>424</v>
      </c>
      <c r="H25" s="336" t="s">
        <v>359</v>
      </c>
      <c r="I25" s="339">
        <v>159.9</v>
      </c>
      <c r="J25" s="341">
        <v>50.1</v>
      </c>
      <c r="K25" s="339">
        <f t="shared" si="11"/>
        <v>109.80000000000001</v>
      </c>
      <c r="L25" s="339" t="s">
        <v>28</v>
      </c>
      <c r="M25" s="336">
        <v>6</v>
      </c>
      <c r="N25" s="307">
        <v>6.4</v>
      </c>
      <c r="O25" s="312">
        <v>2304</v>
      </c>
      <c r="P25" s="302">
        <f t="shared" si="6"/>
        <v>2.1744791666666666E-2</v>
      </c>
      <c r="Q25" s="298">
        <v>8</v>
      </c>
      <c r="R25" s="303">
        <f t="shared" si="7"/>
        <v>7765500</v>
      </c>
      <c r="S25" s="303">
        <f t="shared" si="10"/>
        <v>38827500</v>
      </c>
      <c r="T25" s="304">
        <v>0</v>
      </c>
      <c r="U25" s="314">
        <v>0</v>
      </c>
      <c r="V25" s="304">
        <f t="shared" si="8"/>
        <v>150300</v>
      </c>
      <c r="W25" s="187">
        <f t="shared" si="9"/>
        <v>46743300</v>
      </c>
      <c r="X25" s="278" t="s">
        <v>1915</v>
      </c>
      <c r="Y25" s="278" t="s">
        <v>1917</v>
      </c>
      <c r="Z25" s="187" t="s">
        <v>1979</v>
      </c>
      <c r="AA25" s="286"/>
      <c r="AB25" s="286"/>
      <c r="AC25" s="286"/>
      <c r="AE25" s="306" t="e">
        <f>I25-#REF!</f>
        <v>#REF!</v>
      </c>
    </row>
    <row r="26" spans="1:31" ht="43.5" customHeight="1" x14ac:dyDescent="0.25">
      <c r="A26" s="336">
        <v>31</v>
      </c>
      <c r="B26" s="336">
        <v>23</v>
      </c>
      <c r="C26" s="340" t="s">
        <v>1656</v>
      </c>
      <c r="D26" s="308" t="s">
        <v>35</v>
      </c>
      <c r="E26" s="340" t="s">
        <v>1625</v>
      </c>
      <c r="F26" s="297" t="s">
        <v>715</v>
      </c>
      <c r="G26" s="336" t="s">
        <v>424</v>
      </c>
      <c r="H26" s="336" t="s">
        <v>366</v>
      </c>
      <c r="I26" s="339">
        <v>199.3</v>
      </c>
      <c r="J26" s="341">
        <v>62.4</v>
      </c>
      <c r="K26" s="339">
        <f t="shared" si="11"/>
        <v>136.9</v>
      </c>
      <c r="L26" s="339" t="s">
        <v>28</v>
      </c>
      <c r="M26" s="336">
        <v>7</v>
      </c>
      <c r="N26" s="307">
        <v>7.7</v>
      </c>
      <c r="O26" s="312">
        <v>2772</v>
      </c>
      <c r="P26" s="302">
        <f t="shared" si="6"/>
        <v>2.2510822510822509E-2</v>
      </c>
      <c r="Q26" s="298">
        <v>6</v>
      </c>
      <c r="R26" s="303">
        <f t="shared" si="7"/>
        <v>9672000</v>
      </c>
      <c r="S26" s="303">
        <f t="shared" si="10"/>
        <v>48360000</v>
      </c>
      <c r="T26" s="304">
        <v>0</v>
      </c>
      <c r="U26" s="314">
        <v>0</v>
      </c>
      <c r="V26" s="304">
        <f t="shared" si="8"/>
        <v>187200</v>
      </c>
      <c r="W26" s="187">
        <f t="shared" si="9"/>
        <v>58219200</v>
      </c>
      <c r="X26" s="278" t="s">
        <v>1915</v>
      </c>
      <c r="Y26" s="278" t="s">
        <v>1917</v>
      </c>
      <c r="Z26" s="273" t="s">
        <v>716</v>
      </c>
      <c r="AA26" s="273" t="s">
        <v>25</v>
      </c>
      <c r="AB26" s="273" t="s">
        <v>1617</v>
      </c>
      <c r="AC26" s="273" t="s">
        <v>1921</v>
      </c>
      <c r="AE26" s="306" t="e">
        <f>I26-#REF!</f>
        <v>#REF!</v>
      </c>
    </row>
    <row r="27" spans="1:31" ht="43.5" customHeight="1" x14ac:dyDescent="0.25">
      <c r="A27" s="336">
        <v>32</v>
      </c>
      <c r="B27" s="336">
        <v>24</v>
      </c>
      <c r="C27" s="340" t="s">
        <v>1669</v>
      </c>
      <c r="D27" s="308" t="s">
        <v>35</v>
      </c>
      <c r="E27" s="340" t="s">
        <v>1624</v>
      </c>
      <c r="F27" s="297" t="s">
        <v>791</v>
      </c>
      <c r="G27" s="336" t="s">
        <v>40</v>
      </c>
      <c r="H27" s="336" t="s">
        <v>168</v>
      </c>
      <c r="I27" s="339">
        <v>436.2</v>
      </c>
      <c r="J27" s="341">
        <v>45.1</v>
      </c>
      <c r="K27" s="339">
        <f t="shared" si="11"/>
        <v>391.09999999999997</v>
      </c>
      <c r="L27" s="339" t="s">
        <v>28</v>
      </c>
      <c r="M27" s="336">
        <v>10</v>
      </c>
      <c r="N27" s="307">
        <v>10.69</v>
      </c>
      <c r="O27" s="312">
        <v>3848.3999999999996</v>
      </c>
      <c r="P27" s="302">
        <f t="shared" si="6"/>
        <v>1.1719156012888475E-2</v>
      </c>
      <c r="Q27" s="298" t="s">
        <v>1975</v>
      </c>
      <c r="R27" s="303">
        <f t="shared" si="7"/>
        <v>6990500</v>
      </c>
      <c r="S27" s="303">
        <f t="shared" si="10"/>
        <v>34952500</v>
      </c>
      <c r="T27" s="304">
        <v>0</v>
      </c>
      <c r="U27" s="314">
        <v>0</v>
      </c>
      <c r="V27" s="304">
        <f t="shared" si="8"/>
        <v>135300</v>
      </c>
      <c r="W27" s="187">
        <f t="shared" si="9"/>
        <v>42078300</v>
      </c>
      <c r="X27" s="278" t="s">
        <v>1915</v>
      </c>
      <c r="Y27" s="278" t="s">
        <v>1917</v>
      </c>
      <c r="Z27" s="273" t="s">
        <v>793</v>
      </c>
      <c r="AA27" s="273" t="s">
        <v>25</v>
      </c>
      <c r="AB27" s="273" t="s">
        <v>1617</v>
      </c>
      <c r="AC27" s="273" t="s">
        <v>1921</v>
      </c>
      <c r="AE27" s="306" t="e">
        <f>I27-#REF!</f>
        <v>#REF!</v>
      </c>
    </row>
    <row r="28" spans="1:31" ht="43.5" customHeight="1" x14ac:dyDescent="0.25">
      <c r="A28" s="336">
        <v>33</v>
      </c>
      <c r="B28" s="336">
        <v>25</v>
      </c>
      <c r="C28" s="340" t="s">
        <v>1658</v>
      </c>
      <c r="D28" s="308" t="s">
        <v>35</v>
      </c>
      <c r="E28" s="340" t="s">
        <v>1624</v>
      </c>
      <c r="F28" s="297" t="s">
        <v>1744</v>
      </c>
      <c r="G28" s="336" t="s">
        <v>40</v>
      </c>
      <c r="H28" s="336" t="s">
        <v>182</v>
      </c>
      <c r="I28" s="339">
        <v>184.7</v>
      </c>
      <c r="J28" s="341">
        <v>19.5</v>
      </c>
      <c r="K28" s="339">
        <f t="shared" si="11"/>
        <v>165.2</v>
      </c>
      <c r="L28" s="339" t="s">
        <v>28</v>
      </c>
      <c r="M28" s="336">
        <v>4</v>
      </c>
      <c r="N28" s="307">
        <v>4.5</v>
      </c>
      <c r="O28" s="312">
        <v>1620</v>
      </c>
      <c r="P28" s="302">
        <f t="shared" si="6"/>
        <v>1.2037037037037037E-2</v>
      </c>
      <c r="Q28" s="298">
        <v>1</v>
      </c>
      <c r="R28" s="303">
        <f t="shared" si="7"/>
        <v>3022500</v>
      </c>
      <c r="S28" s="303">
        <f t="shared" si="10"/>
        <v>15112500</v>
      </c>
      <c r="T28" s="304">
        <v>0</v>
      </c>
      <c r="U28" s="314">
        <v>0</v>
      </c>
      <c r="V28" s="304">
        <f t="shared" si="8"/>
        <v>58500</v>
      </c>
      <c r="W28" s="187">
        <f t="shared" si="9"/>
        <v>18193500</v>
      </c>
      <c r="X28" s="278" t="s">
        <v>1915</v>
      </c>
      <c r="Y28" s="278" t="s">
        <v>1917</v>
      </c>
      <c r="Z28" s="273" t="s">
        <v>797</v>
      </c>
      <c r="AA28" s="273" t="s">
        <v>25</v>
      </c>
      <c r="AB28" s="273" t="s">
        <v>1617</v>
      </c>
      <c r="AC28" s="273" t="s">
        <v>1921</v>
      </c>
      <c r="AE28" s="306" t="e">
        <f>I28-#REF!</f>
        <v>#REF!</v>
      </c>
    </row>
    <row r="29" spans="1:31" ht="43.5" customHeight="1" x14ac:dyDescent="0.25">
      <c r="A29" s="336">
        <v>34</v>
      </c>
      <c r="B29" s="336">
        <v>26</v>
      </c>
      <c r="C29" s="309" t="s">
        <v>1659</v>
      </c>
      <c r="D29" s="308" t="s">
        <v>35</v>
      </c>
      <c r="E29" s="340" t="s">
        <v>1624</v>
      </c>
      <c r="F29" s="297" t="s">
        <v>1660</v>
      </c>
      <c r="G29" s="336" t="s">
        <v>40</v>
      </c>
      <c r="H29" s="336" t="s">
        <v>223</v>
      </c>
      <c r="I29" s="339">
        <v>109.4</v>
      </c>
      <c r="J29" s="341">
        <v>18.7</v>
      </c>
      <c r="K29" s="339">
        <f t="shared" si="11"/>
        <v>90.7</v>
      </c>
      <c r="L29" s="339" t="s">
        <v>28</v>
      </c>
      <c r="M29" s="336">
        <v>3</v>
      </c>
      <c r="N29" s="307">
        <v>3.2</v>
      </c>
      <c r="O29" s="312">
        <v>1152</v>
      </c>
      <c r="P29" s="302">
        <f t="shared" si="6"/>
        <v>1.6232638888888887E-2</v>
      </c>
      <c r="Q29" s="298">
        <v>5</v>
      </c>
      <c r="R29" s="303">
        <f t="shared" si="7"/>
        <v>2898500</v>
      </c>
      <c r="S29" s="303">
        <f t="shared" si="10"/>
        <v>14492500</v>
      </c>
      <c r="T29" s="304">
        <v>0</v>
      </c>
      <c r="U29" s="314">
        <v>0</v>
      </c>
      <c r="V29" s="304">
        <f t="shared" si="8"/>
        <v>56100</v>
      </c>
      <c r="W29" s="187">
        <f t="shared" si="9"/>
        <v>17447100</v>
      </c>
      <c r="X29" s="278" t="s">
        <v>1915</v>
      </c>
      <c r="Y29" s="278" t="s">
        <v>1917</v>
      </c>
      <c r="Z29" s="273" t="s">
        <v>1662</v>
      </c>
      <c r="AA29" s="273" t="s">
        <v>25</v>
      </c>
      <c r="AB29" s="273" t="s">
        <v>1617</v>
      </c>
      <c r="AC29" s="273" t="s">
        <v>1921</v>
      </c>
      <c r="AE29" s="306" t="e">
        <f>I29-#REF!</f>
        <v>#REF!</v>
      </c>
    </row>
    <row r="30" spans="1:31" ht="43.5" customHeight="1" x14ac:dyDescent="0.25">
      <c r="A30" s="336">
        <v>36</v>
      </c>
      <c r="B30" s="336">
        <v>27</v>
      </c>
      <c r="C30" s="340" t="s">
        <v>1971</v>
      </c>
      <c r="D30" s="308" t="s">
        <v>35</v>
      </c>
      <c r="E30" s="340" t="s">
        <v>1624</v>
      </c>
      <c r="F30" s="297" t="s">
        <v>856</v>
      </c>
      <c r="G30" s="336" t="s">
        <v>40</v>
      </c>
      <c r="H30" s="336" t="s">
        <v>296</v>
      </c>
      <c r="I30" s="339">
        <v>365.8</v>
      </c>
      <c r="J30" s="341">
        <v>47.7</v>
      </c>
      <c r="K30" s="339">
        <f t="shared" si="11"/>
        <v>318.10000000000002</v>
      </c>
      <c r="L30" s="339" t="s">
        <v>28</v>
      </c>
      <c r="M30" s="336">
        <v>7</v>
      </c>
      <c r="N30" s="307">
        <v>7.6</v>
      </c>
      <c r="O30" s="312">
        <v>2736</v>
      </c>
      <c r="P30" s="302">
        <f t="shared" si="6"/>
        <v>1.7434210526315792E-2</v>
      </c>
      <c r="Q30" s="298">
        <v>6</v>
      </c>
      <c r="R30" s="303">
        <f t="shared" si="7"/>
        <v>7393500</v>
      </c>
      <c r="S30" s="303">
        <f t="shared" si="10"/>
        <v>36967500</v>
      </c>
      <c r="T30" s="304">
        <v>0</v>
      </c>
      <c r="U30" s="314">
        <v>0</v>
      </c>
      <c r="V30" s="304">
        <f t="shared" si="8"/>
        <v>143100</v>
      </c>
      <c r="W30" s="187">
        <f t="shared" si="9"/>
        <v>44504100</v>
      </c>
      <c r="X30" s="278" t="s">
        <v>1915</v>
      </c>
      <c r="Y30" s="278" t="s">
        <v>1917</v>
      </c>
      <c r="Z30" s="273" t="s">
        <v>857</v>
      </c>
      <c r="AA30" s="273" t="s">
        <v>25</v>
      </c>
      <c r="AB30" s="273" t="s">
        <v>1617</v>
      </c>
      <c r="AC30" s="273" t="s">
        <v>1921</v>
      </c>
      <c r="AE30" s="306" t="e">
        <f>I30-#REF!</f>
        <v>#REF!</v>
      </c>
    </row>
    <row r="31" spans="1:31" ht="51.75" customHeight="1" x14ac:dyDescent="0.25">
      <c r="A31" s="336">
        <v>37</v>
      </c>
      <c r="B31" s="336">
        <v>28</v>
      </c>
      <c r="C31" s="340" t="s">
        <v>1783</v>
      </c>
      <c r="D31" s="308" t="s">
        <v>35</v>
      </c>
      <c r="E31" s="340" t="s">
        <v>1624</v>
      </c>
      <c r="F31" s="300" t="s">
        <v>1865</v>
      </c>
      <c r="G31" s="336" t="s">
        <v>40</v>
      </c>
      <c r="H31" s="336" t="s">
        <v>308</v>
      </c>
      <c r="I31" s="339">
        <v>73</v>
      </c>
      <c r="J31" s="341">
        <v>9.6</v>
      </c>
      <c r="K31" s="339">
        <f t="shared" si="11"/>
        <v>63.4</v>
      </c>
      <c r="L31" s="339" t="s">
        <v>28</v>
      </c>
      <c r="M31" s="336">
        <v>1</v>
      </c>
      <c r="N31" s="307">
        <v>1.34</v>
      </c>
      <c r="O31" s="312">
        <v>482.40000000000003</v>
      </c>
      <c r="P31" s="302">
        <f t="shared" si="6"/>
        <v>1.9900497512437807E-2</v>
      </c>
      <c r="Q31" s="298">
        <v>2</v>
      </c>
      <c r="R31" s="303">
        <f t="shared" si="7"/>
        <v>1488000</v>
      </c>
      <c r="S31" s="303">
        <f t="shared" si="10"/>
        <v>7440000</v>
      </c>
      <c r="T31" s="304">
        <v>0</v>
      </c>
      <c r="U31" s="314">
        <v>0</v>
      </c>
      <c r="V31" s="304">
        <f t="shared" si="8"/>
        <v>28800</v>
      </c>
      <c r="W31" s="187">
        <f t="shared" si="9"/>
        <v>8956800</v>
      </c>
      <c r="X31" s="278" t="s">
        <v>1915</v>
      </c>
      <c r="Y31" s="278" t="s">
        <v>1917</v>
      </c>
      <c r="Z31" s="273" t="s">
        <v>862</v>
      </c>
      <c r="AA31" s="273" t="s">
        <v>25</v>
      </c>
      <c r="AB31" s="273" t="s">
        <v>1617</v>
      </c>
      <c r="AC31" s="273" t="s">
        <v>1921</v>
      </c>
      <c r="AE31" s="306" t="e">
        <f>I31-#REF!</f>
        <v>#REF!</v>
      </c>
    </row>
    <row r="32" spans="1:31" ht="43.5" customHeight="1" x14ac:dyDescent="0.25">
      <c r="A32" s="336">
        <v>38</v>
      </c>
      <c r="B32" s="336">
        <v>29</v>
      </c>
      <c r="C32" s="340" t="s">
        <v>1671</v>
      </c>
      <c r="D32" s="308" t="s">
        <v>35</v>
      </c>
      <c r="E32" s="340" t="s">
        <v>1624</v>
      </c>
      <c r="F32" s="297" t="s">
        <v>1672</v>
      </c>
      <c r="G32" s="336" t="s">
        <v>40</v>
      </c>
      <c r="H32" s="336" t="s">
        <v>340</v>
      </c>
      <c r="I32" s="339">
        <v>362.4</v>
      </c>
      <c r="J32" s="341">
        <v>49.8</v>
      </c>
      <c r="K32" s="339">
        <f t="shared" si="11"/>
        <v>312.59999999999997</v>
      </c>
      <c r="L32" s="339" t="s">
        <v>28</v>
      </c>
      <c r="M32" s="336">
        <v>7</v>
      </c>
      <c r="N32" s="307">
        <v>7.7</v>
      </c>
      <c r="O32" s="312">
        <v>2772</v>
      </c>
      <c r="P32" s="302">
        <f t="shared" si="6"/>
        <v>1.7965367965367966E-2</v>
      </c>
      <c r="Q32" s="298">
        <v>4</v>
      </c>
      <c r="R32" s="303">
        <f t="shared" si="7"/>
        <v>7719000</v>
      </c>
      <c r="S32" s="303">
        <f t="shared" si="10"/>
        <v>38595000</v>
      </c>
      <c r="T32" s="304">
        <v>0</v>
      </c>
      <c r="U32" s="314">
        <v>0</v>
      </c>
      <c r="V32" s="304">
        <f t="shared" si="8"/>
        <v>149400</v>
      </c>
      <c r="W32" s="187">
        <f t="shared" si="9"/>
        <v>46463400</v>
      </c>
      <c r="X32" s="278" t="s">
        <v>1915</v>
      </c>
      <c r="Y32" s="278" t="s">
        <v>1917</v>
      </c>
      <c r="Z32" s="273" t="s">
        <v>1673</v>
      </c>
      <c r="AA32" s="273" t="s">
        <v>25</v>
      </c>
      <c r="AB32" s="273" t="s">
        <v>1617</v>
      </c>
      <c r="AC32" s="273" t="s">
        <v>1921</v>
      </c>
      <c r="AE32" s="306" t="e">
        <f>I32-#REF!</f>
        <v>#REF!</v>
      </c>
    </row>
    <row r="33" spans="1:31" ht="43.5" customHeight="1" x14ac:dyDescent="0.25">
      <c r="A33" s="336">
        <v>39</v>
      </c>
      <c r="B33" s="336">
        <v>30</v>
      </c>
      <c r="C33" s="340" t="s">
        <v>1675</v>
      </c>
      <c r="D33" s="308" t="s">
        <v>35</v>
      </c>
      <c r="E33" s="340" t="s">
        <v>1624</v>
      </c>
      <c r="F33" s="297" t="s">
        <v>1676</v>
      </c>
      <c r="G33" s="336">
        <v>6</v>
      </c>
      <c r="H33" s="336">
        <v>63</v>
      </c>
      <c r="I33" s="339">
        <v>353.8</v>
      </c>
      <c r="J33" s="341">
        <v>54.8</v>
      </c>
      <c r="K33" s="339">
        <f t="shared" si="11"/>
        <v>299</v>
      </c>
      <c r="L33" s="339" t="s">
        <v>28</v>
      </c>
      <c r="M33" s="336">
        <v>6</v>
      </c>
      <c r="N33" s="307">
        <v>7.1</v>
      </c>
      <c r="O33" s="312">
        <v>2556</v>
      </c>
      <c r="P33" s="302">
        <f t="shared" si="6"/>
        <v>2.1439749608763693E-2</v>
      </c>
      <c r="Q33" s="298">
        <v>5</v>
      </c>
      <c r="R33" s="303">
        <f t="shared" si="7"/>
        <v>8494000</v>
      </c>
      <c r="S33" s="303">
        <f t="shared" si="10"/>
        <v>42470000</v>
      </c>
      <c r="T33" s="304">
        <v>0</v>
      </c>
      <c r="U33" s="314">
        <v>0</v>
      </c>
      <c r="V33" s="304">
        <f t="shared" si="8"/>
        <v>164400</v>
      </c>
      <c r="W33" s="187">
        <f t="shared" si="9"/>
        <v>51128400</v>
      </c>
      <c r="X33" s="278" t="s">
        <v>1915</v>
      </c>
      <c r="Y33" s="278" t="s">
        <v>1917</v>
      </c>
      <c r="Z33" s="273" t="s">
        <v>1677</v>
      </c>
      <c r="AA33" s="273" t="s">
        <v>25</v>
      </c>
      <c r="AB33" s="273" t="s">
        <v>1617</v>
      </c>
      <c r="AC33" s="273" t="s">
        <v>1921</v>
      </c>
      <c r="AE33" s="306" t="e">
        <f>I33-#REF!</f>
        <v>#REF!</v>
      </c>
    </row>
    <row r="34" spans="1:31" ht="43.5" customHeight="1" x14ac:dyDescent="0.25">
      <c r="A34" s="336">
        <v>40</v>
      </c>
      <c r="B34" s="336">
        <v>31</v>
      </c>
      <c r="C34" s="309" t="s">
        <v>1679</v>
      </c>
      <c r="D34" s="300" t="s">
        <v>35</v>
      </c>
      <c r="E34" s="340" t="s">
        <v>1624</v>
      </c>
      <c r="F34" s="297" t="s">
        <v>1680</v>
      </c>
      <c r="G34" s="336" t="s">
        <v>40</v>
      </c>
      <c r="H34" s="336" t="s">
        <v>928</v>
      </c>
      <c r="I34" s="339">
        <v>282.2</v>
      </c>
      <c r="J34" s="341">
        <v>45</v>
      </c>
      <c r="K34" s="339">
        <f t="shared" si="11"/>
        <v>237.2</v>
      </c>
      <c r="L34" s="339" t="s">
        <v>28</v>
      </c>
      <c r="M34" s="336">
        <v>5</v>
      </c>
      <c r="N34" s="307">
        <v>5.8</v>
      </c>
      <c r="O34" s="312">
        <v>2088</v>
      </c>
      <c r="P34" s="302">
        <f t="shared" si="6"/>
        <v>2.1551724137931036E-2</v>
      </c>
      <c r="Q34" s="298">
        <v>2</v>
      </c>
      <c r="R34" s="303">
        <f t="shared" si="7"/>
        <v>6975000</v>
      </c>
      <c r="S34" s="303">
        <f t="shared" si="10"/>
        <v>34875000</v>
      </c>
      <c r="T34" s="304">
        <v>0</v>
      </c>
      <c r="U34" s="314">
        <v>0</v>
      </c>
      <c r="V34" s="304">
        <f t="shared" si="8"/>
        <v>135000</v>
      </c>
      <c r="W34" s="187">
        <f t="shared" si="9"/>
        <v>41985000</v>
      </c>
      <c r="X34" s="278" t="s">
        <v>1915</v>
      </c>
      <c r="Y34" s="278" t="s">
        <v>1917</v>
      </c>
      <c r="Z34" s="273" t="s">
        <v>1682</v>
      </c>
      <c r="AA34" s="273" t="s">
        <v>25</v>
      </c>
      <c r="AB34" s="273" t="s">
        <v>1617</v>
      </c>
      <c r="AC34" s="273" t="s">
        <v>1921</v>
      </c>
      <c r="AE34" s="306" t="e">
        <f>I34-#REF!</f>
        <v>#REF!</v>
      </c>
    </row>
    <row r="35" spans="1:31" ht="47.25" x14ac:dyDescent="0.25">
      <c r="A35" s="336">
        <v>42</v>
      </c>
      <c r="B35" s="336">
        <v>32</v>
      </c>
      <c r="C35" s="340" t="s">
        <v>1685</v>
      </c>
      <c r="D35" s="300" t="s">
        <v>35</v>
      </c>
      <c r="E35" s="340" t="s">
        <v>1691</v>
      </c>
      <c r="F35" s="297" t="s">
        <v>979</v>
      </c>
      <c r="G35" s="336" t="s">
        <v>40</v>
      </c>
      <c r="H35" s="336" t="s">
        <v>983</v>
      </c>
      <c r="I35" s="339">
        <v>73</v>
      </c>
      <c r="J35" s="341">
        <v>5.7</v>
      </c>
      <c r="K35" s="339">
        <f t="shared" si="11"/>
        <v>67.3</v>
      </c>
      <c r="L35" s="339" t="s">
        <v>28</v>
      </c>
      <c r="M35" s="336">
        <v>2</v>
      </c>
      <c r="N35" s="307">
        <v>1.9</v>
      </c>
      <c r="O35" s="312">
        <v>684</v>
      </c>
      <c r="P35" s="302">
        <f t="shared" si="6"/>
        <v>8.3333333333333332E-3</v>
      </c>
      <c r="Q35" s="298">
        <v>3</v>
      </c>
      <c r="R35" s="303">
        <f t="shared" si="7"/>
        <v>883500</v>
      </c>
      <c r="S35" s="303">
        <f t="shared" si="10"/>
        <v>4417500</v>
      </c>
      <c r="T35" s="304">
        <v>0</v>
      </c>
      <c r="U35" s="314">
        <v>0</v>
      </c>
      <c r="V35" s="304">
        <f t="shared" si="8"/>
        <v>17100</v>
      </c>
      <c r="W35" s="187">
        <f t="shared" si="9"/>
        <v>5318100</v>
      </c>
      <c r="X35" s="278" t="s">
        <v>1915</v>
      </c>
      <c r="Y35" s="278" t="s">
        <v>1917</v>
      </c>
      <c r="Z35" s="273" t="s">
        <v>981</v>
      </c>
      <c r="AA35" s="273" t="s">
        <v>25</v>
      </c>
      <c r="AB35" s="273" t="s">
        <v>1617</v>
      </c>
      <c r="AC35" s="273" t="s">
        <v>1921</v>
      </c>
      <c r="AE35" s="306" t="e">
        <f>I35-#REF!</f>
        <v>#REF!</v>
      </c>
    </row>
    <row r="36" spans="1:31" ht="47.25" customHeight="1" x14ac:dyDescent="0.25">
      <c r="A36" s="336">
        <v>43</v>
      </c>
      <c r="B36" s="336">
        <v>33</v>
      </c>
      <c r="C36" s="340" t="s">
        <v>1686</v>
      </c>
      <c r="D36" s="300" t="s">
        <v>35</v>
      </c>
      <c r="E36" s="340" t="s">
        <v>1691</v>
      </c>
      <c r="F36" s="297" t="s">
        <v>999</v>
      </c>
      <c r="G36" s="336" t="s">
        <v>40</v>
      </c>
      <c r="H36" s="336" t="s">
        <v>995</v>
      </c>
      <c r="I36" s="339">
        <v>73.099999999999994</v>
      </c>
      <c r="J36" s="341">
        <v>5.7</v>
      </c>
      <c r="K36" s="339">
        <f t="shared" si="11"/>
        <v>67.399999999999991</v>
      </c>
      <c r="L36" s="339" t="s">
        <v>28</v>
      </c>
      <c r="M36" s="336">
        <v>2</v>
      </c>
      <c r="N36" s="307">
        <v>1.9</v>
      </c>
      <c r="O36" s="312">
        <v>684</v>
      </c>
      <c r="P36" s="302">
        <f t="shared" si="6"/>
        <v>8.3333333333333332E-3</v>
      </c>
      <c r="Q36" s="298">
        <v>4</v>
      </c>
      <c r="R36" s="303">
        <f t="shared" si="7"/>
        <v>883500</v>
      </c>
      <c r="S36" s="303">
        <f t="shared" si="10"/>
        <v>4417500</v>
      </c>
      <c r="T36" s="304">
        <v>0</v>
      </c>
      <c r="U36" s="314">
        <v>0</v>
      </c>
      <c r="V36" s="304">
        <f t="shared" si="8"/>
        <v>17100</v>
      </c>
      <c r="W36" s="187">
        <f t="shared" si="9"/>
        <v>5318100</v>
      </c>
      <c r="X36" s="278" t="s">
        <v>1915</v>
      </c>
      <c r="Y36" s="278" t="s">
        <v>1917</v>
      </c>
      <c r="Z36" s="285" t="s">
        <v>1974</v>
      </c>
      <c r="AA36" s="286"/>
      <c r="AB36" s="286"/>
      <c r="AC36" s="286"/>
      <c r="AE36" s="306" t="e">
        <f>I36-#REF!</f>
        <v>#REF!</v>
      </c>
    </row>
    <row r="37" spans="1:31" ht="43.5" customHeight="1" x14ac:dyDescent="0.25">
      <c r="A37" s="336">
        <v>44</v>
      </c>
      <c r="B37" s="336">
        <v>34</v>
      </c>
      <c r="C37" s="340" t="s">
        <v>1687</v>
      </c>
      <c r="D37" s="308" t="s">
        <v>35</v>
      </c>
      <c r="E37" s="340" t="s">
        <v>1691</v>
      </c>
      <c r="F37" s="297" t="s">
        <v>1829</v>
      </c>
      <c r="G37" s="336" t="s">
        <v>40</v>
      </c>
      <c r="H37" s="336" t="s">
        <v>1013</v>
      </c>
      <c r="I37" s="339">
        <v>424.1</v>
      </c>
      <c r="J37" s="341">
        <v>32.799999999999997</v>
      </c>
      <c r="K37" s="339">
        <f t="shared" si="11"/>
        <v>391.3</v>
      </c>
      <c r="L37" s="339" t="s">
        <v>28</v>
      </c>
      <c r="M37" s="336">
        <v>8</v>
      </c>
      <c r="N37" s="307">
        <v>9</v>
      </c>
      <c r="O37" s="312">
        <v>3240</v>
      </c>
      <c r="P37" s="302">
        <f t="shared" si="6"/>
        <v>1.0123456790123456E-2</v>
      </c>
      <c r="Q37" s="298">
        <v>1</v>
      </c>
      <c r="R37" s="303">
        <f t="shared" si="7"/>
        <v>5084000</v>
      </c>
      <c r="S37" s="303">
        <f t="shared" si="10"/>
        <v>25420000</v>
      </c>
      <c r="T37" s="304">
        <v>0</v>
      </c>
      <c r="U37" s="314">
        <v>0</v>
      </c>
      <c r="V37" s="304">
        <f t="shared" si="8"/>
        <v>98399.999999999985</v>
      </c>
      <c r="W37" s="187">
        <f t="shared" si="9"/>
        <v>30602400</v>
      </c>
      <c r="X37" s="278" t="s">
        <v>1915</v>
      </c>
      <c r="Y37" s="278" t="s">
        <v>1917</v>
      </c>
      <c r="Z37" s="273" t="s">
        <v>1011</v>
      </c>
      <c r="AA37" s="273" t="s">
        <v>25</v>
      </c>
      <c r="AB37" s="273" t="s">
        <v>1617</v>
      </c>
      <c r="AC37" s="273" t="s">
        <v>1921</v>
      </c>
      <c r="AE37" s="306" t="e">
        <f>I37-#REF!</f>
        <v>#REF!</v>
      </c>
    </row>
    <row r="38" spans="1:31" ht="43.5" customHeight="1" x14ac:dyDescent="0.25">
      <c r="A38" s="336">
        <v>46</v>
      </c>
      <c r="B38" s="336">
        <v>35</v>
      </c>
      <c r="C38" s="340" t="s">
        <v>1689</v>
      </c>
      <c r="D38" s="308" t="s">
        <v>35</v>
      </c>
      <c r="E38" s="340" t="s">
        <v>1692</v>
      </c>
      <c r="F38" s="297" t="s">
        <v>1079</v>
      </c>
      <c r="G38" s="336" t="s">
        <v>40</v>
      </c>
      <c r="H38" s="336" t="s">
        <v>1082</v>
      </c>
      <c r="I38" s="339">
        <v>81.900000000000006</v>
      </c>
      <c r="J38" s="341">
        <v>13.2</v>
      </c>
      <c r="K38" s="339">
        <f t="shared" si="11"/>
        <v>68.7</v>
      </c>
      <c r="L38" s="339" t="s">
        <v>28</v>
      </c>
      <c r="M38" s="336">
        <v>1</v>
      </c>
      <c r="N38" s="307">
        <v>1.86</v>
      </c>
      <c r="O38" s="312">
        <v>669.6</v>
      </c>
      <c r="P38" s="302">
        <f t="shared" si="6"/>
        <v>1.9713261648745518E-2</v>
      </c>
      <c r="Q38" s="346">
        <v>5</v>
      </c>
      <c r="R38" s="303">
        <f t="shared" si="7"/>
        <v>2046000</v>
      </c>
      <c r="S38" s="303">
        <f t="shared" si="10"/>
        <v>10230000</v>
      </c>
      <c r="T38" s="304">
        <v>0</v>
      </c>
      <c r="U38" s="314">
        <v>0</v>
      </c>
      <c r="V38" s="304">
        <f t="shared" si="8"/>
        <v>39600</v>
      </c>
      <c r="W38" s="187">
        <f t="shared" si="9"/>
        <v>12315600</v>
      </c>
      <c r="X38" s="278" t="s">
        <v>1915</v>
      </c>
      <c r="Y38" s="278" t="s">
        <v>1917</v>
      </c>
      <c r="Z38" s="287" t="s">
        <v>1080</v>
      </c>
      <c r="AA38" s="273" t="s">
        <v>25</v>
      </c>
      <c r="AB38" s="273" t="s">
        <v>1617</v>
      </c>
      <c r="AC38" s="273" t="s">
        <v>1921</v>
      </c>
      <c r="AE38" s="306" t="e">
        <f>I38-#REF!</f>
        <v>#REF!</v>
      </c>
    </row>
    <row r="39" spans="1:31" ht="43.5" customHeight="1" x14ac:dyDescent="0.25">
      <c r="A39" s="336">
        <v>47</v>
      </c>
      <c r="B39" s="336">
        <v>36</v>
      </c>
      <c r="C39" s="309" t="s">
        <v>1690</v>
      </c>
      <c r="D39" s="308" t="s">
        <v>35</v>
      </c>
      <c r="E39" s="340" t="s">
        <v>1692</v>
      </c>
      <c r="F39" s="297" t="s">
        <v>1693</v>
      </c>
      <c r="G39" s="336" t="s">
        <v>40</v>
      </c>
      <c r="H39" s="336" t="s">
        <v>1093</v>
      </c>
      <c r="I39" s="339">
        <v>163.1</v>
      </c>
      <c r="J39" s="341">
        <v>26.5</v>
      </c>
      <c r="K39" s="339">
        <f t="shared" si="11"/>
        <v>136.6</v>
      </c>
      <c r="L39" s="339" t="s">
        <v>28</v>
      </c>
      <c r="M39" s="336">
        <v>4</v>
      </c>
      <c r="N39" s="307">
        <v>2.73</v>
      </c>
      <c r="O39" s="312">
        <v>982.8</v>
      </c>
      <c r="P39" s="302">
        <f t="shared" si="6"/>
        <v>2.6963776963776966E-2</v>
      </c>
      <c r="Q39" s="298">
        <v>1</v>
      </c>
      <c r="R39" s="303">
        <f t="shared" si="7"/>
        <v>4107500</v>
      </c>
      <c r="S39" s="303">
        <f t="shared" si="10"/>
        <v>20537500</v>
      </c>
      <c r="T39" s="304">
        <v>0</v>
      </c>
      <c r="U39" s="314">
        <v>0</v>
      </c>
      <c r="V39" s="304">
        <f t="shared" si="8"/>
        <v>79500</v>
      </c>
      <c r="W39" s="187">
        <f t="shared" si="9"/>
        <v>24724500</v>
      </c>
      <c r="X39" s="278" t="s">
        <v>1915</v>
      </c>
      <c r="Y39" s="278" t="s">
        <v>1917</v>
      </c>
      <c r="Z39" s="187" t="s">
        <v>1979</v>
      </c>
      <c r="AA39" s="286"/>
      <c r="AB39" s="286"/>
      <c r="AC39" s="286"/>
      <c r="AE39" s="306" t="e">
        <f>I39-#REF!</f>
        <v>#REF!</v>
      </c>
    </row>
    <row r="40" spans="1:31" ht="43.5" customHeight="1" x14ac:dyDescent="0.25">
      <c r="A40" s="336">
        <v>49</v>
      </c>
      <c r="B40" s="336">
        <v>37</v>
      </c>
      <c r="C40" s="340" t="s">
        <v>1700</v>
      </c>
      <c r="D40" s="308" t="s">
        <v>35</v>
      </c>
      <c r="E40" s="340" t="s">
        <v>1691</v>
      </c>
      <c r="F40" s="297" t="s">
        <v>1792</v>
      </c>
      <c r="G40" s="336" t="s">
        <v>40</v>
      </c>
      <c r="H40" s="336" t="s">
        <v>1564</v>
      </c>
      <c r="I40" s="339">
        <v>73.7</v>
      </c>
      <c r="J40" s="341">
        <v>6.7</v>
      </c>
      <c r="K40" s="339">
        <f t="shared" si="11"/>
        <v>67</v>
      </c>
      <c r="L40" s="339" t="s">
        <v>28</v>
      </c>
      <c r="M40" s="336">
        <v>4</v>
      </c>
      <c r="N40" s="307">
        <v>5.55</v>
      </c>
      <c r="O40" s="312">
        <v>1998</v>
      </c>
      <c r="P40" s="302">
        <f t="shared" si="6"/>
        <v>3.3533533533533534E-3</v>
      </c>
      <c r="Q40" s="298">
        <v>3</v>
      </c>
      <c r="R40" s="303">
        <f t="shared" si="7"/>
        <v>1038500</v>
      </c>
      <c r="S40" s="303">
        <f t="shared" si="10"/>
        <v>5192500</v>
      </c>
      <c r="T40" s="304">
        <v>0</v>
      </c>
      <c r="U40" s="314">
        <v>0</v>
      </c>
      <c r="V40" s="304">
        <f t="shared" si="8"/>
        <v>20100</v>
      </c>
      <c r="W40" s="187">
        <f t="shared" si="9"/>
        <v>6251100</v>
      </c>
      <c r="X40" s="278" t="s">
        <v>1915</v>
      </c>
      <c r="Y40" s="278" t="s">
        <v>1917</v>
      </c>
      <c r="Z40" s="273" t="s">
        <v>1944</v>
      </c>
      <c r="AA40" s="273"/>
      <c r="AB40" s="273"/>
      <c r="AC40" s="273"/>
      <c r="AE40" s="306" t="e">
        <f>I40-#REF!</f>
        <v>#REF!</v>
      </c>
    </row>
    <row r="41" spans="1:31" ht="43.5" customHeight="1" x14ac:dyDescent="0.25">
      <c r="A41" s="336">
        <v>50</v>
      </c>
      <c r="B41" s="336">
        <v>38</v>
      </c>
      <c r="C41" s="340" t="s">
        <v>1290</v>
      </c>
      <c r="D41" s="308" t="s">
        <v>35</v>
      </c>
      <c r="E41" s="340" t="s">
        <v>1691</v>
      </c>
      <c r="F41" s="297" t="s">
        <v>1291</v>
      </c>
      <c r="G41" s="336" t="s">
        <v>40</v>
      </c>
      <c r="H41" s="336" t="s">
        <v>1295</v>
      </c>
      <c r="I41" s="339">
        <v>423.4</v>
      </c>
      <c r="J41" s="341">
        <v>42.2</v>
      </c>
      <c r="K41" s="339">
        <f t="shared" si="11"/>
        <v>381.2</v>
      </c>
      <c r="L41" s="339" t="s">
        <v>28</v>
      </c>
      <c r="M41" s="336">
        <v>11</v>
      </c>
      <c r="N41" s="307">
        <v>10.8</v>
      </c>
      <c r="O41" s="312">
        <v>3888.0000000000005</v>
      </c>
      <c r="P41" s="302">
        <f t="shared" si="6"/>
        <v>1.0853909465020576E-2</v>
      </c>
      <c r="Q41" s="298">
        <v>6</v>
      </c>
      <c r="R41" s="303">
        <f t="shared" si="7"/>
        <v>6541000</v>
      </c>
      <c r="S41" s="303">
        <f t="shared" si="10"/>
        <v>32705000</v>
      </c>
      <c r="T41" s="304">
        <v>0</v>
      </c>
      <c r="U41" s="314">
        <v>0</v>
      </c>
      <c r="V41" s="304">
        <f t="shared" si="8"/>
        <v>126600.00000000001</v>
      </c>
      <c r="W41" s="187">
        <f t="shared" si="9"/>
        <v>39372600</v>
      </c>
      <c r="X41" s="278" t="s">
        <v>1915</v>
      </c>
      <c r="Y41" s="278" t="s">
        <v>1917</v>
      </c>
      <c r="Z41" s="273" t="s">
        <v>1293</v>
      </c>
      <c r="AA41" s="273" t="s">
        <v>25</v>
      </c>
      <c r="AB41" s="273" t="s">
        <v>1617</v>
      </c>
      <c r="AC41" s="273" t="s">
        <v>1921</v>
      </c>
      <c r="AE41" s="306" t="e">
        <f>I41-#REF!</f>
        <v>#REF!</v>
      </c>
    </row>
    <row r="42" spans="1:31" ht="43.5" customHeight="1" x14ac:dyDescent="0.25">
      <c r="A42" s="336">
        <v>51</v>
      </c>
      <c r="B42" s="336">
        <v>39</v>
      </c>
      <c r="C42" s="309" t="s">
        <v>1702</v>
      </c>
      <c r="D42" s="308" t="s">
        <v>35</v>
      </c>
      <c r="E42" s="340" t="s">
        <v>1692</v>
      </c>
      <c r="F42" s="297" t="s">
        <v>1701</v>
      </c>
      <c r="G42" s="336" t="s">
        <v>40</v>
      </c>
      <c r="H42" s="336" t="s">
        <v>1309</v>
      </c>
      <c r="I42" s="339">
        <v>77.7</v>
      </c>
      <c r="J42" s="341">
        <v>11.9</v>
      </c>
      <c r="K42" s="339">
        <f t="shared" si="11"/>
        <v>65.8</v>
      </c>
      <c r="L42" s="339" t="s">
        <v>28</v>
      </c>
      <c r="M42" s="336">
        <v>6</v>
      </c>
      <c r="N42" s="307">
        <v>6.4</v>
      </c>
      <c r="O42" s="312">
        <v>2304</v>
      </c>
      <c r="P42" s="302">
        <f t="shared" si="6"/>
        <v>5.1649305555555554E-3</v>
      </c>
      <c r="Q42" s="298">
        <v>6</v>
      </c>
      <c r="R42" s="303">
        <f t="shared" si="7"/>
        <v>1844500</v>
      </c>
      <c r="S42" s="303">
        <f t="shared" si="10"/>
        <v>9222500</v>
      </c>
      <c r="T42" s="304">
        <v>0</v>
      </c>
      <c r="U42" s="314">
        <v>0</v>
      </c>
      <c r="V42" s="304">
        <f t="shared" si="8"/>
        <v>35700</v>
      </c>
      <c r="W42" s="187">
        <f t="shared" si="9"/>
        <v>11102700</v>
      </c>
      <c r="X42" s="278" t="s">
        <v>1915</v>
      </c>
      <c r="Y42" s="278" t="s">
        <v>1917</v>
      </c>
      <c r="Z42" s="273" t="s">
        <v>1946</v>
      </c>
      <c r="AA42" s="273" t="s">
        <v>25</v>
      </c>
      <c r="AB42" s="273" t="s">
        <v>1617</v>
      </c>
      <c r="AC42" s="273" t="s">
        <v>1921</v>
      </c>
      <c r="AE42" s="306" t="e">
        <f>I42-#REF!</f>
        <v>#REF!</v>
      </c>
    </row>
    <row r="43" spans="1:31" ht="43.5" customHeight="1" x14ac:dyDescent="0.25">
      <c r="A43" s="336">
        <v>52</v>
      </c>
      <c r="B43" s="336">
        <v>40</v>
      </c>
      <c r="C43" s="309" t="s">
        <v>1703</v>
      </c>
      <c r="D43" s="308" t="s">
        <v>35</v>
      </c>
      <c r="E43" s="340" t="s">
        <v>1691</v>
      </c>
      <c r="F43" s="297" t="s">
        <v>1704</v>
      </c>
      <c r="G43" s="336" t="s">
        <v>40</v>
      </c>
      <c r="H43" s="336" t="s">
        <v>1345</v>
      </c>
      <c r="I43" s="339">
        <v>74.099999999999994</v>
      </c>
      <c r="J43" s="341">
        <v>7.7</v>
      </c>
      <c r="K43" s="339">
        <f t="shared" si="11"/>
        <v>66.399999999999991</v>
      </c>
      <c r="L43" s="339" t="s">
        <v>28</v>
      </c>
      <c r="M43" s="336">
        <v>1</v>
      </c>
      <c r="N43" s="307">
        <v>1.32</v>
      </c>
      <c r="O43" s="312">
        <v>475.20000000000005</v>
      </c>
      <c r="P43" s="302">
        <f t="shared" ref="P43:P59" si="12">J43/O43</f>
        <v>1.6203703703703703E-2</v>
      </c>
      <c r="Q43" s="298">
        <v>5</v>
      </c>
      <c r="R43" s="303">
        <f t="shared" ref="R43:R59" si="13">J43*155000</f>
        <v>1193500</v>
      </c>
      <c r="S43" s="303">
        <f t="shared" si="10"/>
        <v>5967500</v>
      </c>
      <c r="T43" s="304">
        <v>0</v>
      </c>
      <c r="U43" s="314">
        <v>0</v>
      </c>
      <c r="V43" s="304">
        <f t="shared" ref="V43:V59" si="14">J43*3000</f>
        <v>23100</v>
      </c>
      <c r="W43" s="187">
        <f t="shared" si="9"/>
        <v>7184100</v>
      </c>
      <c r="X43" s="278" t="s">
        <v>1915</v>
      </c>
      <c r="Y43" s="278" t="s">
        <v>1917</v>
      </c>
      <c r="Z43" s="273" t="s">
        <v>1972</v>
      </c>
      <c r="AA43" s="273" t="s">
        <v>25</v>
      </c>
      <c r="AB43" s="273" t="s">
        <v>1617</v>
      </c>
      <c r="AC43" s="273" t="s">
        <v>1921</v>
      </c>
      <c r="AE43" s="306" t="e">
        <f>I43-#REF!</f>
        <v>#REF!</v>
      </c>
    </row>
    <row r="44" spans="1:31" ht="43.5" customHeight="1" x14ac:dyDescent="0.25">
      <c r="A44" s="336">
        <v>53</v>
      </c>
      <c r="B44" s="336">
        <v>41</v>
      </c>
      <c r="C44" s="309" t="s">
        <v>1705</v>
      </c>
      <c r="D44" s="308" t="s">
        <v>35</v>
      </c>
      <c r="E44" s="340" t="s">
        <v>1691</v>
      </c>
      <c r="F44" s="297" t="s">
        <v>1706</v>
      </c>
      <c r="G44" s="336" t="s">
        <v>40</v>
      </c>
      <c r="H44" s="336" t="s">
        <v>1348</v>
      </c>
      <c r="I44" s="339">
        <v>73.5</v>
      </c>
      <c r="J44" s="341">
        <v>7.6</v>
      </c>
      <c r="K44" s="339">
        <f t="shared" si="11"/>
        <v>65.900000000000006</v>
      </c>
      <c r="L44" s="339" t="s">
        <v>28</v>
      </c>
      <c r="M44" s="336">
        <v>2</v>
      </c>
      <c r="N44" s="307">
        <v>1.9</v>
      </c>
      <c r="O44" s="312">
        <v>684</v>
      </c>
      <c r="P44" s="302">
        <f t="shared" si="12"/>
        <v>1.111111111111111E-2</v>
      </c>
      <c r="Q44" s="298">
        <v>6</v>
      </c>
      <c r="R44" s="303">
        <f t="shared" si="13"/>
        <v>1178000</v>
      </c>
      <c r="S44" s="303">
        <f t="shared" si="10"/>
        <v>5890000</v>
      </c>
      <c r="T44" s="304">
        <v>0</v>
      </c>
      <c r="U44" s="314">
        <v>0</v>
      </c>
      <c r="V44" s="304">
        <f t="shared" si="14"/>
        <v>22800</v>
      </c>
      <c r="W44" s="187">
        <f t="shared" si="9"/>
        <v>7090800</v>
      </c>
      <c r="X44" s="278" t="s">
        <v>1915</v>
      </c>
      <c r="Y44" s="278" t="s">
        <v>1917</v>
      </c>
      <c r="Z44" s="187" t="s">
        <v>1979</v>
      </c>
      <c r="AA44" s="286"/>
      <c r="AB44" s="286"/>
      <c r="AC44" s="286"/>
      <c r="AE44" s="306" t="e">
        <f>I44-#REF!</f>
        <v>#REF!</v>
      </c>
    </row>
    <row r="45" spans="1:31" ht="43.5" customHeight="1" x14ac:dyDescent="0.25">
      <c r="A45" s="336">
        <v>54</v>
      </c>
      <c r="B45" s="336">
        <v>42</v>
      </c>
      <c r="C45" s="309" t="s">
        <v>1707</v>
      </c>
      <c r="D45" s="308" t="s">
        <v>35</v>
      </c>
      <c r="E45" s="340" t="s">
        <v>1691</v>
      </c>
      <c r="F45" s="297" t="s">
        <v>1708</v>
      </c>
      <c r="G45" s="336" t="s">
        <v>40</v>
      </c>
      <c r="H45" s="336" t="s">
        <v>1355</v>
      </c>
      <c r="I45" s="339">
        <v>74</v>
      </c>
      <c r="J45" s="341">
        <v>7.6</v>
      </c>
      <c r="K45" s="339">
        <f t="shared" si="11"/>
        <v>66.400000000000006</v>
      </c>
      <c r="L45" s="339" t="s">
        <v>28</v>
      </c>
      <c r="M45" s="336">
        <v>1</v>
      </c>
      <c r="N45" s="307">
        <v>1.32</v>
      </c>
      <c r="O45" s="312">
        <v>475.20000000000005</v>
      </c>
      <c r="P45" s="302">
        <f t="shared" si="12"/>
        <v>1.599326599326599E-2</v>
      </c>
      <c r="Q45" s="298">
        <v>4</v>
      </c>
      <c r="R45" s="303">
        <f t="shared" si="13"/>
        <v>1178000</v>
      </c>
      <c r="S45" s="303">
        <f t="shared" si="10"/>
        <v>5890000</v>
      </c>
      <c r="T45" s="304">
        <v>0</v>
      </c>
      <c r="U45" s="314">
        <v>0</v>
      </c>
      <c r="V45" s="304">
        <f t="shared" si="14"/>
        <v>22800</v>
      </c>
      <c r="W45" s="187">
        <f t="shared" si="9"/>
        <v>7090800</v>
      </c>
      <c r="X45" s="278" t="s">
        <v>1915</v>
      </c>
      <c r="Y45" s="278" t="s">
        <v>1917</v>
      </c>
      <c r="Z45" s="273" t="s">
        <v>1973</v>
      </c>
      <c r="AA45" s="273" t="s">
        <v>25</v>
      </c>
      <c r="AB45" s="273" t="s">
        <v>1617</v>
      </c>
      <c r="AC45" s="273" t="s">
        <v>1921</v>
      </c>
      <c r="AE45" s="306" t="e">
        <f>I45-#REF!</f>
        <v>#REF!</v>
      </c>
    </row>
    <row r="46" spans="1:31" ht="43.5" customHeight="1" x14ac:dyDescent="0.25">
      <c r="A46" s="336">
        <v>55</v>
      </c>
      <c r="B46" s="336">
        <v>43</v>
      </c>
      <c r="C46" s="309" t="s">
        <v>1709</v>
      </c>
      <c r="D46" s="308" t="s">
        <v>35</v>
      </c>
      <c r="E46" s="340" t="s">
        <v>1691</v>
      </c>
      <c r="F46" s="297" t="s">
        <v>1710</v>
      </c>
      <c r="G46" s="336" t="s">
        <v>40</v>
      </c>
      <c r="H46" s="336" t="s">
        <v>1365</v>
      </c>
      <c r="I46" s="339">
        <v>73.5</v>
      </c>
      <c r="J46" s="341">
        <v>7.5</v>
      </c>
      <c r="K46" s="339">
        <f t="shared" si="11"/>
        <v>66</v>
      </c>
      <c r="L46" s="339" t="s">
        <v>28</v>
      </c>
      <c r="M46" s="336">
        <v>1</v>
      </c>
      <c r="N46" s="307">
        <v>1.41</v>
      </c>
      <c r="O46" s="312">
        <v>507.59999999999997</v>
      </c>
      <c r="P46" s="302">
        <f t="shared" si="12"/>
        <v>1.4775413711583925E-2</v>
      </c>
      <c r="Q46" s="298">
        <v>2</v>
      </c>
      <c r="R46" s="303">
        <f t="shared" si="13"/>
        <v>1162500</v>
      </c>
      <c r="S46" s="303">
        <f t="shared" si="10"/>
        <v>5812500</v>
      </c>
      <c r="T46" s="304">
        <v>0</v>
      </c>
      <c r="U46" s="314">
        <v>0</v>
      </c>
      <c r="V46" s="304">
        <f t="shared" si="14"/>
        <v>22500</v>
      </c>
      <c r="W46" s="187">
        <f t="shared" si="9"/>
        <v>6997500</v>
      </c>
      <c r="X46" s="278" t="s">
        <v>1915</v>
      </c>
      <c r="Y46" s="278" t="s">
        <v>1917</v>
      </c>
      <c r="Z46" s="273" t="s">
        <v>1944</v>
      </c>
      <c r="AA46" s="273"/>
      <c r="AB46" s="273"/>
      <c r="AC46" s="273"/>
      <c r="AE46" s="306" t="e">
        <f>I46-#REF!</f>
        <v>#REF!</v>
      </c>
    </row>
    <row r="47" spans="1:31" ht="43.5" customHeight="1" x14ac:dyDescent="0.25">
      <c r="A47" s="336">
        <v>56</v>
      </c>
      <c r="B47" s="336">
        <v>44</v>
      </c>
      <c r="C47" s="309" t="s">
        <v>1712</v>
      </c>
      <c r="D47" s="308" t="s">
        <v>35</v>
      </c>
      <c r="E47" s="340" t="s">
        <v>1692</v>
      </c>
      <c r="F47" s="297" t="s">
        <v>1713</v>
      </c>
      <c r="G47" s="336" t="s">
        <v>40</v>
      </c>
      <c r="H47" s="336" t="s">
        <v>1372</v>
      </c>
      <c r="I47" s="339">
        <v>231.2</v>
      </c>
      <c r="J47" s="341">
        <v>35.1</v>
      </c>
      <c r="K47" s="339">
        <f t="shared" si="11"/>
        <v>196.1</v>
      </c>
      <c r="L47" s="339" t="s">
        <v>28</v>
      </c>
      <c r="M47" s="336">
        <v>5</v>
      </c>
      <c r="N47" s="307">
        <v>5.27</v>
      </c>
      <c r="O47" s="312">
        <v>1897.1999999999998</v>
      </c>
      <c r="P47" s="302">
        <f t="shared" si="12"/>
        <v>1.8500948766603419E-2</v>
      </c>
      <c r="Q47" s="298">
        <v>4</v>
      </c>
      <c r="R47" s="303">
        <f t="shared" si="13"/>
        <v>5440500</v>
      </c>
      <c r="S47" s="303">
        <f t="shared" si="10"/>
        <v>27202500</v>
      </c>
      <c r="T47" s="304">
        <v>0</v>
      </c>
      <c r="U47" s="314">
        <v>0</v>
      </c>
      <c r="V47" s="304">
        <f t="shared" si="14"/>
        <v>105300</v>
      </c>
      <c r="W47" s="187">
        <f t="shared" si="9"/>
        <v>32748300</v>
      </c>
      <c r="X47" s="278" t="s">
        <v>1915</v>
      </c>
      <c r="Y47" s="278" t="s">
        <v>1917</v>
      </c>
      <c r="Z47" s="273" t="s">
        <v>1715</v>
      </c>
      <c r="AA47" s="273" t="s">
        <v>1716</v>
      </c>
      <c r="AB47" s="273" t="s">
        <v>1617</v>
      </c>
      <c r="AC47" s="273" t="s">
        <v>1921</v>
      </c>
      <c r="AE47" s="306" t="e">
        <f>I47-#REF!</f>
        <v>#REF!</v>
      </c>
    </row>
    <row r="48" spans="1:31" ht="43.5" customHeight="1" x14ac:dyDescent="0.25">
      <c r="A48" s="336">
        <v>57</v>
      </c>
      <c r="B48" s="336">
        <v>45</v>
      </c>
      <c r="C48" s="309" t="s">
        <v>1718</v>
      </c>
      <c r="D48" s="308" t="s">
        <v>35</v>
      </c>
      <c r="E48" s="340" t="s">
        <v>1691</v>
      </c>
      <c r="F48" s="297" t="s">
        <v>1719</v>
      </c>
      <c r="G48" s="336" t="s">
        <v>40</v>
      </c>
      <c r="H48" s="336" t="s">
        <v>1399</v>
      </c>
      <c r="I48" s="339">
        <v>355.4</v>
      </c>
      <c r="J48" s="341">
        <v>40.799999999999997</v>
      </c>
      <c r="K48" s="339">
        <f t="shared" si="11"/>
        <v>314.59999999999997</v>
      </c>
      <c r="L48" s="339" t="s">
        <v>28</v>
      </c>
      <c r="M48" s="336">
        <v>10</v>
      </c>
      <c r="N48" s="307">
        <v>9.5</v>
      </c>
      <c r="O48" s="312">
        <v>3420</v>
      </c>
      <c r="P48" s="302">
        <f t="shared" si="12"/>
        <v>1.1929824561403507E-2</v>
      </c>
      <c r="Q48" s="298">
        <v>2</v>
      </c>
      <c r="R48" s="303">
        <f t="shared" si="13"/>
        <v>6324000</v>
      </c>
      <c r="S48" s="303">
        <f t="shared" si="10"/>
        <v>31620000</v>
      </c>
      <c r="T48" s="304">
        <v>0</v>
      </c>
      <c r="U48" s="314">
        <v>0</v>
      </c>
      <c r="V48" s="304">
        <f t="shared" si="14"/>
        <v>122399.99999999999</v>
      </c>
      <c r="W48" s="187">
        <f t="shared" si="9"/>
        <v>38066400</v>
      </c>
      <c r="X48" s="278" t="s">
        <v>1915</v>
      </c>
      <c r="Y48" s="278" t="s">
        <v>1917</v>
      </c>
      <c r="Z48" s="287" t="s">
        <v>1953</v>
      </c>
      <c r="AA48" s="287" t="s">
        <v>25</v>
      </c>
      <c r="AB48" s="273" t="s">
        <v>1617</v>
      </c>
      <c r="AC48" s="273" t="s">
        <v>1921</v>
      </c>
      <c r="AD48" s="292" t="s">
        <v>1952</v>
      </c>
      <c r="AE48" s="306" t="e">
        <f>I48-#REF!</f>
        <v>#REF!</v>
      </c>
    </row>
    <row r="49" spans="1:31" ht="43.5" customHeight="1" x14ac:dyDescent="0.25">
      <c r="A49" s="336">
        <v>59</v>
      </c>
      <c r="B49" s="336">
        <v>46</v>
      </c>
      <c r="C49" s="309" t="s">
        <v>1721</v>
      </c>
      <c r="D49" s="308" t="s">
        <v>35</v>
      </c>
      <c r="E49" s="340" t="s">
        <v>1692</v>
      </c>
      <c r="F49" s="297" t="s">
        <v>1722</v>
      </c>
      <c r="G49" s="336" t="s">
        <v>40</v>
      </c>
      <c r="H49" s="336" t="s">
        <v>1424</v>
      </c>
      <c r="I49" s="339">
        <v>228.9</v>
      </c>
      <c r="J49" s="341">
        <v>31.8</v>
      </c>
      <c r="K49" s="339">
        <f t="shared" si="11"/>
        <v>197.1</v>
      </c>
      <c r="L49" s="339" t="s">
        <v>28</v>
      </c>
      <c r="M49" s="336">
        <v>5</v>
      </c>
      <c r="N49" s="307">
        <v>5.0999999999999996</v>
      </c>
      <c r="O49" s="312">
        <v>1835.9999999999998</v>
      </c>
      <c r="P49" s="302">
        <f t="shared" si="12"/>
        <v>1.7320261437908498E-2</v>
      </c>
      <c r="Q49" s="298">
        <v>6</v>
      </c>
      <c r="R49" s="303">
        <f t="shared" si="13"/>
        <v>4929000</v>
      </c>
      <c r="S49" s="303">
        <f t="shared" si="10"/>
        <v>24645000</v>
      </c>
      <c r="T49" s="304">
        <v>0</v>
      </c>
      <c r="U49" s="314">
        <v>0</v>
      </c>
      <c r="V49" s="304">
        <f t="shared" si="14"/>
        <v>95400</v>
      </c>
      <c r="W49" s="187">
        <f t="shared" si="9"/>
        <v>29669400</v>
      </c>
      <c r="X49" s="278" t="s">
        <v>1915</v>
      </c>
      <c r="Y49" s="278" t="s">
        <v>1917</v>
      </c>
      <c r="Z49" s="273" t="s">
        <v>1724</v>
      </c>
      <c r="AA49" s="273" t="s">
        <v>25</v>
      </c>
      <c r="AB49" s="273" t="s">
        <v>1617</v>
      </c>
      <c r="AC49" s="273" t="s">
        <v>1921</v>
      </c>
      <c r="AE49" s="306" t="e">
        <f>I49-#REF!</f>
        <v>#REF!</v>
      </c>
    </row>
    <row r="50" spans="1:31" ht="43.5" customHeight="1" x14ac:dyDescent="0.25">
      <c r="A50" s="336">
        <v>60</v>
      </c>
      <c r="B50" s="336">
        <v>47</v>
      </c>
      <c r="C50" s="340" t="s">
        <v>1729</v>
      </c>
      <c r="D50" s="308" t="s">
        <v>35</v>
      </c>
      <c r="E50" s="340" t="s">
        <v>1691</v>
      </c>
      <c r="F50" s="297" t="s">
        <v>1726</v>
      </c>
      <c r="G50" s="336" t="s">
        <v>40</v>
      </c>
      <c r="H50" s="336" t="s">
        <v>713</v>
      </c>
      <c r="I50" s="339">
        <v>213.2</v>
      </c>
      <c r="J50" s="341">
        <v>30.4</v>
      </c>
      <c r="K50" s="339">
        <f t="shared" si="11"/>
        <v>182.79999999999998</v>
      </c>
      <c r="L50" s="339" t="s">
        <v>28</v>
      </c>
      <c r="M50" s="336">
        <v>3</v>
      </c>
      <c r="N50" s="307">
        <v>3.9</v>
      </c>
      <c r="O50" s="312">
        <v>1404</v>
      </c>
      <c r="P50" s="302">
        <f t="shared" si="12"/>
        <v>2.1652421652421653E-2</v>
      </c>
      <c r="Q50" s="298">
        <v>1</v>
      </c>
      <c r="R50" s="303">
        <f t="shared" si="13"/>
        <v>4712000</v>
      </c>
      <c r="S50" s="303">
        <f t="shared" si="10"/>
        <v>23560000</v>
      </c>
      <c r="T50" s="304">
        <v>0</v>
      </c>
      <c r="U50" s="314">
        <v>0</v>
      </c>
      <c r="V50" s="304">
        <f t="shared" si="14"/>
        <v>91200</v>
      </c>
      <c r="W50" s="187">
        <f t="shared" si="9"/>
        <v>28363200</v>
      </c>
      <c r="X50" s="278" t="s">
        <v>1915</v>
      </c>
      <c r="Y50" s="278" t="s">
        <v>1917</v>
      </c>
      <c r="Z50" s="273" t="s">
        <v>1727</v>
      </c>
      <c r="AA50" s="273" t="s">
        <v>25</v>
      </c>
      <c r="AB50" s="273" t="s">
        <v>1617</v>
      </c>
      <c r="AC50" s="273" t="s">
        <v>1921</v>
      </c>
      <c r="AE50" s="306" t="e">
        <f>I50-#REF!</f>
        <v>#REF!</v>
      </c>
    </row>
    <row r="51" spans="1:31" ht="43.5" customHeight="1" x14ac:dyDescent="0.25">
      <c r="A51" s="336">
        <v>61</v>
      </c>
      <c r="B51" s="336">
        <v>48</v>
      </c>
      <c r="C51" s="340" t="s">
        <v>1730</v>
      </c>
      <c r="D51" s="308" t="s">
        <v>35</v>
      </c>
      <c r="E51" s="340" t="s">
        <v>1691</v>
      </c>
      <c r="F51" s="297" t="s">
        <v>1731</v>
      </c>
      <c r="G51" s="336" t="s">
        <v>40</v>
      </c>
      <c r="H51" s="336" t="s">
        <v>1482</v>
      </c>
      <c r="I51" s="339">
        <v>492.7</v>
      </c>
      <c r="J51" s="341">
        <v>58.1</v>
      </c>
      <c r="K51" s="339">
        <f t="shared" si="11"/>
        <v>434.59999999999997</v>
      </c>
      <c r="L51" s="339" t="s">
        <v>28</v>
      </c>
      <c r="M51" s="336">
        <v>10</v>
      </c>
      <c r="N51" s="307">
        <v>10.9</v>
      </c>
      <c r="O51" s="312">
        <v>3924</v>
      </c>
      <c r="P51" s="302">
        <f t="shared" si="12"/>
        <v>1.480632008154944E-2</v>
      </c>
      <c r="Q51" s="298">
        <v>5</v>
      </c>
      <c r="R51" s="303">
        <f t="shared" si="13"/>
        <v>9005500</v>
      </c>
      <c r="S51" s="303">
        <f t="shared" si="10"/>
        <v>45027500</v>
      </c>
      <c r="T51" s="304">
        <v>0</v>
      </c>
      <c r="U51" s="314">
        <v>0</v>
      </c>
      <c r="V51" s="304">
        <f t="shared" si="14"/>
        <v>174300</v>
      </c>
      <c r="W51" s="187">
        <f t="shared" si="9"/>
        <v>54207300</v>
      </c>
      <c r="X51" s="278" t="s">
        <v>1915</v>
      </c>
      <c r="Y51" s="278" t="s">
        <v>1917</v>
      </c>
      <c r="Z51" s="273" t="s">
        <v>1732</v>
      </c>
      <c r="AA51" s="273" t="s">
        <v>25</v>
      </c>
      <c r="AB51" s="273" t="s">
        <v>1617</v>
      </c>
      <c r="AC51" s="273" t="s">
        <v>1921</v>
      </c>
      <c r="AE51" s="306" t="e">
        <f>I51-#REF!</f>
        <v>#REF!</v>
      </c>
    </row>
    <row r="52" spans="1:31" ht="43.5" customHeight="1" x14ac:dyDescent="0.25">
      <c r="A52" s="336">
        <v>63</v>
      </c>
      <c r="B52" s="336">
        <v>49</v>
      </c>
      <c r="C52" s="309" t="s">
        <v>1740</v>
      </c>
      <c r="D52" s="308" t="s">
        <v>35</v>
      </c>
      <c r="E52" s="340" t="s">
        <v>1691</v>
      </c>
      <c r="F52" s="297" t="s">
        <v>1741</v>
      </c>
      <c r="G52" s="336" t="s">
        <v>40</v>
      </c>
      <c r="H52" s="336" t="s">
        <v>1497</v>
      </c>
      <c r="I52" s="339">
        <v>198.2</v>
      </c>
      <c r="J52" s="341">
        <v>29.5</v>
      </c>
      <c r="K52" s="339">
        <f t="shared" si="11"/>
        <v>168.7</v>
      </c>
      <c r="L52" s="339" t="s">
        <v>28</v>
      </c>
      <c r="M52" s="336">
        <v>4</v>
      </c>
      <c r="N52" s="307">
        <v>4.5</v>
      </c>
      <c r="O52" s="312">
        <v>1620</v>
      </c>
      <c r="P52" s="302">
        <f t="shared" si="12"/>
        <v>1.8209876543209876E-2</v>
      </c>
      <c r="Q52" s="298">
        <v>2</v>
      </c>
      <c r="R52" s="303">
        <f t="shared" si="13"/>
        <v>4572500</v>
      </c>
      <c r="S52" s="303">
        <f t="shared" si="10"/>
        <v>22862500</v>
      </c>
      <c r="T52" s="304">
        <v>0</v>
      </c>
      <c r="U52" s="314">
        <v>0</v>
      </c>
      <c r="V52" s="304">
        <f t="shared" si="14"/>
        <v>88500</v>
      </c>
      <c r="W52" s="187">
        <f t="shared" si="9"/>
        <v>27523500</v>
      </c>
      <c r="X52" s="278" t="s">
        <v>1915</v>
      </c>
      <c r="Y52" s="278" t="s">
        <v>1917</v>
      </c>
      <c r="Z52" s="273" t="s">
        <v>1742</v>
      </c>
      <c r="AA52" s="273" t="s">
        <v>25</v>
      </c>
      <c r="AB52" s="273" t="s">
        <v>1617</v>
      </c>
      <c r="AC52" s="273" t="s">
        <v>1921</v>
      </c>
      <c r="AE52" s="306" t="e">
        <f>I52-#REF!</f>
        <v>#REF!</v>
      </c>
    </row>
    <row r="53" spans="1:31" ht="43.5" customHeight="1" x14ac:dyDescent="0.25">
      <c r="A53" s="336">
        <v>64</v>
      </c>
      <c r="B53" s="336">
        <v>50</v>
      </c>
      <c r="C53" s="309" t="s">
        <v>1506</v>
      </c>
      <c r="D53" s="308" t="s">
        <v>35</v>
      </c>
      <c r="E53" s="340" t="s">
        <v>1691</v>
      </c>
      <c r="F53" s="297" t="s">
        <v>1507</v>
      </c>
      <c r="G53" s="336" t="s">
        <v>40</v>
      </c>
      <c r="H53" s="336" t="s">
        <v>1511</v>
      </c>
      <c r="I53" s="339">
        <v>265.89999999999998</v>
      </c>
      <c r="J53" s="341">
        <v>52.6</v>
      </c>
      <c r="K53" s="339">
        <f t="shared" si="11"/>
        <v>213.29999999999998</v>
      </c>
      <c r="L53" s="339" t="s">
        <v>28</v>
      </c>
      <c r="M53" s="336">
        <v>6</v>
      </c>
      <c r="N53" s="307">
        <v>6.4</v>
      </c>
      <c r="O53" s="312">
        <v>2304</v>
      </c>
      <c r="P53" s="302">
        <f t="shared" si="12"/>
        <v>2.2829861111111113E-2</v>
      </c>
      <c r="Q53" s="298">
        <v>6</v>
      </c>
      <c r="R53" s="303">
        <f t="shared" si="13"/>
        <v>8153000</v>
      </c>
      <c r="S53" s="303">
        <f t="shared" si="10"/>
        <v>40765000</v>
      </c>
      <c r="T53" s="304">
        <v>0</v>
      </c>
      <c r="U53" s="314">
        <v>0</v>
      </c>
      <c r="V53" s="304">
        <f t="shared" si="14"/>
        <v>157800</v>
      </c>
      <c r="W53" s="187">
        <f t="shared" si="9"/>
        <v>49075800</v>
      </c>
      <c r="X53" s="278" t="s">
        <v>1915</v>
      </c>
      <c r="Y53" s="278" t="s">
        <v>1917</v>
      </c>
      <c r="Z53" s="273" t="s">
        <v>1509</v>
      </c>
      <c r="AA53" s="273" t="s">
        <v>25</v>
      </c>
      <c r="AB53" s="273" t="s">
        <v>1617</v>
      </c>
      <c r="AC53" s="273" t="s">
        <v>1921</v>
      </c>
      <c r="AE53" s="306" t="e">
        <f>I53-#REF!</f>
        <v>#REF!</v>
      </c>
    </row>
    <row r="54" spans="1:31" ht="43.5" customHeight="1" x14ac:dyDescent="0.25">
      <c r="A54" s="336">
        <v>65</v>
      </c>
      <c r="B54" s="336">
        <v>51</v>
      </c>
      <c r="C54" s="340" t="s">
        <v>1747</v>
      </c>
      <c r="D54" s="308" t="s">
        <v>35</v>
      </c>
      <c r="E54" s="340" t="s">
        <v>1692</v>
      </c>
      <c r="F54" s="297" t="s">
        <v>1976</v>
      </c>
      <c r="G54" s="336" t="s">
        <v>48</v>
      </c>
      <c r="H54" s="336" t="s">
        <v>626</v>
      </c>
      <c r="I54" s="339">
        <v>356.9</v>
      </c>
      <c r="J54" s="341">
        <v>42.7</v>
      </c>
      <c r="K54" s="339">
        <f t="shared" si="11"/>
        <v>314.2</v>
      </c>
      <c r="L54" s="339" t="s">
        <v>28</v>
      </c>
      <c r="M54" s="336">
        <v>8</v>
      </c>
      <c r="N54" s="307">
        <v>8.3000000000000007</v>
      </c>
      <c r="O54" s="312">
        <v>2988.0000000000005</v>
      </c>
      <c r="P54" s="302">
        <f t="shared" si="12"/>
        <v>1.4290495314591698E-2</v>
      </c>
      <c r="Q54" s="298" t="s">
        <v>1970</v>
      </c>
      <c r="R54" s="303">
        <f t="shared" si="13"/>
        <v>6618500</v>
      </c>
      <c r="S54" s="303">
        <f t="shared" si="10"/>
        <v>33092500</v>
      </c>
      <c r="T54" s="304">
        <v>0</v>
      </c>
      <c r="U54" s="314">
        <v>0</v>
      </c>
      <c r="V54" s="304">
        <f t="shared" si="14"/>
        <v>128100.00000000001</v>
      </c>
      <c r="W54" s="187">
        <f t="shared" si="9"/>
        <v>39839100</v>
      </c>
      <c r="X54" s="278" t="s">
        <v>1915</v>
      </c>
      <c r="Y54" s="278" t="s">
        <v>1917</v>
      </c>
      <c r="Z54" s="273" t="s">
        <v>1527</v>
      </c>
      <c r="AA54" s="273" t="s">
        <v>25</v>
      </c>
      <c r="AB54" s="273" t="s">
        <v>1617</v>
      </c>
      <c r="AC54" s="273" t="s">
        <v>1921</v>
      </c>
      <c r="AE54" s="306" t="e">
        <f>I54-#REF!</f>
        <v>#REF!</v>
      </c>
    </row>
    <row r="55" spans="1:31" s="319" customFormat="1" ht="43.5" customHeight="1" x14ac:dyDescent="0.25">
      <c r="A55" s="315">
        <v>66</v>
      </c>
      <c r="B55" s="336">
        <v>52</v>
      </c>
      <c r="C55" s="258" t="s">
        <v>1797</v>
      </c>
      <c r="D55" s="259" t="s">
        <v>1897</v>
      </c>
      <c r="E55" s="260" t="s">
        <v>1621</v>
      </c>
      <c r="F55" s="291" t="s">
        <v>1831</v>
      </c>
      <c r="G55" s="262" t="s">
        <v>425</v>
      </c>
      <c r="H55" s="262" t="s">
        <v>425</v>
      </c>
      <c r="I55" s="263">
        <v>150.4</v>
      </c>
      <c r="J55" s="264">
        <v>30.4</v>
      </c>
      <c r="K55" s="263">
        <v>120</v>
      </c>
      <c r="L55" s="263" t="s">
        <v>28</v>
      </c>
      <c r="M55" s="315">
        <v>5</v>
      </c>
      <c r="N55" s="316">
        <v>10.9</v>
      </c>
      <c r="O55" s="317">
        <v>3924</v>
      </c>
      <c r="P55" s="318">
        <f t="shared" si="12"/>
        <v>7.7471967380224258E-3</v>
      </c>
      <c r="Q55" s="347">
        <v>3</v>
      </c>
      <c r="R55" s="303">
        <f t="shared" si="13"/>
        <v>4712000</v>
      </c>
      <c r="S55" s="303">
        <f t="shared" si="10"/>
        <v>23560000</v>
      </c>
      <c r="T55" s="304">
        <v>0</v>
      </c>
      <c r="U55" s="314">
        <v>0</v>
      </c>
      <c r="V55" s="304">
        <f t="shared" si="14"/>
        <v>91200</v>
      </c>
      <c r="W55" s="273">
        <f t="shared" si="9"/>
        <v>28363200</v>
      </c>
      <c r="X55" s="278" t="s">
        <v>1950</v>
      </c>
      <c r="Y55" s="293">
        <v>45813</v>
      </c>
      <c r="Z55" s="273" t="s">
        <v>1920</v>
      </c>
      <c r="AA55" s="273" t="s">
        <v>1588</v>
      </c>
      <c r="AB55" s="273" t="s">
        <v>1617</v>
      </c>
      <c r="AC55" s="273" t="s">
        <v>1921</v>
      </c>
      <c r="AE55" s="334" t="e">
        <f>I55-#REF!</f>
        <v>#REF!</v>
      </c>
    </row>
    <row r="56" spans="1:31" ht="43.5" customHeight="1" x14ac:dyDescent="0.25">
      <c r="A56" s="336">
        <v>67</v>
      </c>
      <c r="B56" s="336">
        <v>53</v>
      </c>
      <c r="C56" s="345" t="s">
        <v>1798</v>
      </c>
      <c r="D56" s="194" t="s">
        <v>1897</v>
      </c>
      <c r="E56" s="195" t="s">
        <v>1621</v>
      </c>
      <c r="F56" s="320" t="s">
        <v>1832</v>
      </c>
      <c r="G56" s="205" t="s">
        <v>425</v>
      </c>
      <c r="H56" s="205" t="s">
        <v>431</v>
      </c>
      <c r="I56" s="192">
        <v>108.1</v>
      </c>
      <c r="J56" s="210">
        <v>26.1</v>
      </c>
      <c r="K56" s="192">
        <v>82</v>
      </c>
      <c r="L56" s="192" t="s">
        <v>28</v>
      </c>
      <c r="M56" s="321">
        <v>2</v>
      </c>
      <c r="N56" s="307">
        <v>5.6</v>
      </c>
      <c r="O56" s="312">
        <v>2015.9999999999998</v>
      </c>
      <c r="P56" s="302">
        <f t="shared" si="12"/>
        <v>1.2946428571428574E-2</v>
      </c>
      <c r="Q56" s="298">
        <v>2</v>
      </c>
      <c r="R56" s="303">
        <f t="shared" si="13"/>
        <v>4045500</v>
      </c>
      <c r="S56" s="303">
        <f t="shared" si="10"/>
        <v>20227500</v>
      </c>
      <c r="T56" s="304">
        <v>0</v>
      </c>
      <c r="U56" s="314">
        <v>0</v>
      </c>
      <c r="V56" s="304">
        <f t="shared" si="14"/>
        <v>78300</v>
      </c>
      <c r="W56" s="187">
        <f t="shared" si="9"/>
        <v>24351300</v>
      </c>
      <c r="X56" s="278" t="s">
        <v>1950</v>
      </c>
      <c r="Y56" s="293">
        <v>45813</v>
      </c>
      <c r="Z56" s="273" t="s">
        <v>1922</v>
      </c>
      <c r="AA56" s="273" t="s">
        <v>25</v>
      </c>
      <c r="AB56" s="273" t="s">
        <v>1617</v>
      </c>
      <c r="AC56" s="273" t="s">
        <v>1921</v>
      </c>
      <c r="AE56" s="306" t="e">
        <f>I56-#REF!</f>
        <v>#REF!</v>
      </c>
    </row>
    <row r="57" spans="1:31" ht="43.5" customHeight="1" x14ac:dyDescent="0.25">
      <c r="A57" s="336">
        <v>68</v>
      </c>
      <c r="B57" s="336">
        <v>54</v>
      </c>
      <c r="C57" s="345" t="s">
        <v>1583</v>
      </c>
      <c r="D57" s="194" t="s">
        <v>1897</v>
      </c>
      <c r="E57" s="195" t="s">
        <v>1621</v>
      </c>
      <c r="F57" s="320" t="s">
        <v>1585</v>
      </c>
      <c r="G57" s="205" t="s">
        <v>425</v>
      </c>
      <c r="H57" s="205" t="s">
        <v>626</v>
      </c>
      <c r="I57" s="192">
        <v>252</v>
      </c>
      <c r="J57" s="210">
        <v>64.599999999999994</v>
      </c>
      <c r="K57" s="192">
        <v>187.4</v>
      </c>
      <c r="L57" s="192" t="s">
        <v>28</v>
      </c>
      <c r="M57" s="321">
        <v>8</v>
      </c>
      <c r="N57" s="307">
        <v>16.48</v>
      </c>
      <c r="O57" s="312">
        <v>5932.8</v>
      </c>
      <c r="P57" s="302">
        <f t="shared" si="12"/>
        <v>1.0888619201725996E-2</v>
      </c>
      <c r="Q57" s="298">
        <v>2</v>
      </c>
      <c r="R57" s="303">
        <f t="shared" si="13"/>
        <v>10013000</v>
      </c>
      <c r="S57" s="303">
        <f t="shared" si="10"/>
        <v>50065000</v>
      </c>
      <c r="T57" s="304">
        <v>0</v>
      </c>
      <c r="U57" s="314">
        <v>0</v>
      </c>
      <c r="V57" s="304">
        <f t="shared" si="14"/>
        <v>193799.99999999997</v>
      </c>
      <c r="W57" s="187">
        <f t="shared" si="9"/>
        <v>60271800</v>
      </c>
      <c r="X57" s="278" t="s">
        <v>1950</v>
      </c>
      <c r="Y57" s="293">
        <v>45813</v>
      </c>
      <c r="Z57" s="273" t="s">
        <v>1587</v>
      </c>
      <c r="AA57" s="273" t="s">
        <v>1588</v>
      </c>
      <c r="AB57" s="273" t="s">
        <v>1617</v>
      </c>
      <c r="AC57" s="273" t="s">
        <v>1921</v>
      </c>
      <c r="AE57" s="306" t="e">
        <f>I57-#REF!</f>
        <v>#REF!</v>
      </c>
    </row>
    <row r="58" spans="1:31" ht="43.5" customHeight="1" x14ac:dyDescent="0.25">
      <c r="A58" s="336">
        <v>69</v>
      </c>
      <c r="B58" s="336">
        <v>55</v>
      </c>
      <c r="C58" s="345" t="s">
        <v>1799</v>
      </c>
      <c r="D58" s="194" t="s">
        <v>1897</v>
      </c>
      <c r="E58" s="195" t="s">
        <v>1621</v>
      </c>
      <c r="F58" s="320" t="s">
        <v>1833</v>
      </c>
      <c r="G58" s="205" t="s">
        <v>425</v>
      </c>
      <c r="H58" s="205" t="s">
        <v>27</v>
      </c>
      <c r="I58" s="192">
        <v>144</v>
      </c>
      <c r="J58" s="210">
        <v>39.799999999999997</v>
      </c>
      <c r="K58" s="192">
        <v>104.2</v>
      </c>
      <c r="L58" s="192" t="s">
        <v>28</v>
      </c>
      <c r="M58" s="321">
        <v>4</v>
      </c>
      <c r="N58" s="307">
        <v>8.77</v>
      </c>
      <c r="O58" s="312">
        <v>3157.2</v>
      </c>
      <c r="P58" s="302">
        <f t="shared" si="12"/>
        <v>1.2606106676802229E-2</v>
      </c>
      <c r="Q58" s="298">
        <v>5</v>
      </c>
      <c r="R58" s="303">
        <f t="shared" si="13"/>
        <v>6169000</v>
      </c>
      <c r="S58" s="303">
        <f t="shared" si="10"/>
        <v>30845000</v>
      </c>
      <c r="T58" s="304">
        <v>0</v>
      </c>
      <c r="U58" s="314">
        <v>0</v>
      </c>
      <c r="V58" s="304">
        <f t="shared" si="14"/>
        <v>119399.99999999999</v>
      </c>
      <c r="W58" s="187">
        <f t="shared" si="9"/>
        <v>37133400</v>
      </c>
      <c r="X58" s="278" t="s">
        <v>1950</v>
      </c>
      <c r="Y58" s="293">
        <v>45813</v>
      </c>
      <c r="Z58" s="273" t="s">
        <v>1923</v>
      </c>
      <c r="AA58" s="273" t="s">
        <v>1588</v>
      </c>
      <c r="AB58" s="273" t="s">
        <v>1617</v>
      </c>
      <c r="AC58" s="273" t="s">
        <v>1921</v>
      </c>
      <c r="AE58" s="306" t="e">
        <f>I58-#REF!</f>
        <v>#REF!</v>
      </c>
    </row>
    <row r="59" spans="1:31" ht="43.5" customHeight="1" x14ac:dyDescent="0.25">
      <c r="A59" s="336">
        <v>70</v>
      </c>
      <c r="B59" s="336">
        <v>56</v>
      </c>
      <c r="C59" s="345" t="s">
        <v>1800</v>
      </c>
      <c r="D59" s="194" t="s">
        <v>1897</v>
      </c>
      <c r="E59" s="195" t="s">
        <v>1621</v>
      </c>
      <c r="F59" s="320" t="s">
        <v>1834</v>
      </c>
      <c r="G59" s="205" t="s">
        <v>425</v>
      </c>
      <c r="H59" s="205" t="s">
        <v>424</v>
      </c>
      <c r="I59" s="192">
        <v>186.9</v>
      </c>
      <c r="J59" s="210">
        <v>52.4</v>
      </c>
      <c r="K59" s="192">
        <v>134.5</v>
      </c>
      <c r="L59" s="192" t="s">
        <v>28</v>
      </c>
      <c r="M59" s="321">
        <v>3</v>
      </c>
      <c r="N59" s="307">
        <v>8.61</v>
      </c>
      <c r="O59" s="312">
        <v>3099.6</v>
      </c>
      <c r="P59" s="302">
        <f t="shared" si="12"/>
        <v>1.690540714930959E-2</v>
      </c>
      <c r="Q59" s="298">
        <v>4</v>
      </c>
      <c r="R59" s="303">
        <f t="shared" si="13"/>
        <v>8122000</v>
      </c>
      <c r="S59" s="303">
        <f t="shared" si="10"/>
        <v>40610000</v>
      </c>
      <c r="T59" s="304">
        <v>0</v>
      </c>
      <c r="U59" s="314">
        <v>0</v>
      </c>
      <c r="V59" s="304">
        <f t="shared" si="14"/>
        <v>157200</v>
      </c>
      <c r="W59" s="187">
        <f t="shared" si="9"/>
        <v>48889200</v>
      </c>
      <c r="X59" s="278" t="s">
        <v>1950</v>
      </c>
      <c r="Y59" s="293">
        <v>45813</v>
      </c>
      <c r="Z59" s="187" t="s">
        <v>1980</v>
      </c>
      <c r="AA59" s="187"/>
      <c r="AB59" s="286"/>
      <c r="AC59" s="286"/>
      <c r="AE59" s="306" t="e">
        <f>I59-#REF!</f>
        <v>#REF!</v>
      </c>
    </row>
    <row r="60" spans="1:31" ht="43.5" customHeight="1" x14ac:dyDescent="0.25">
      <c r="A60" s="772">
        <v>71</v>
      </c>
      <c r="B60" s="772">
        <v>57</v>
      </c>
      <c r="C60" s="674" t="s">
        <v>1801</v>
      </c>
      <c r="D60" s="672" t="s">
        <v>1897</v>
      </c>
      <c r="E60" s="195" t="s">
        <v>1621</v>
      </c>
      <c r="F60" s="320" t="s">
        <v>1835</v>
      </c>
      <c r="G60" s="205" t="s">
        <v>425</v>
      </c>
      <c r="H60" s="205" t="s">
        <v>40</v>
      </c>
      <c r="I60" s="192">
        <v>352.8</v>
      </c>
      <c r="J60" s="210">
        <v>118.1</v>
      </c>
      <c r="K60" s="192">
        <v>234.7</v>
      </c>
      <c r="L60" s="192" t="s">
        <v>28</v>
      </c>
      <c r="M60" s="780">
        <v>9</v>
      </c>
      <c r="N60" s="782">
        <v>23.63</v>
      </c>
      <c r="O60" s="784">
        <v>8506.7999999999993</v>
      </c>
      <c r="P60" s="774">
        <f>(J61+J60)/O60</f>
        <v>4.9325245685804306E-2</v>
      </c>
      <c r="Q60" s="776">
        <v>7</v>
      </c>
      <c r="R60" s="778">
        <f>(J61+J60)*155000</f>
        <v>65038000</v>
      </c>
      <c r="S60" s="778">
        <f>R60*5</f>
        <v>325190000</v>
      </c>
      <c r="T60" s="768">
        <v>0</v>
      </c>
      <c r="U60" s="768">
        <v>0</v>
      </c>
      <c r="V60" s="768">
        <f>(J61+J60)*3000</f>
        <v>1258800</v>
      </c>
      <c r="W60" s="641">
        <f t="shared" si="9"/>
        <v>391486800</v>
      </c>
      <c r="X60" s="278" t="s">
        <v>1950</v>
      </c>
      <c r="Y60" s="293">
        <v>45813</v>
      </c>
      <c r="Z60" s="342" t="s">
        <v>1924</v>
      </c>
      <c r="AA60" s="273" t="s">
        <v>25</v>
      </c>
      <c r="AB60" s="273" t="s">
        <v>1617</v>
      </c>
      <c r="AC60" s="273" t="s">
        <v>1921</v>
      </c>
      <c r="AE60" s="306" t="e">
        <f>I60-#REF!</f>
        <v>#REF!</v>
      </c>
    </row>
    <row r="61" spans="1:31" ht="43.5" customHeight="1" x14ac:dyDescent="0.25">
      <c r="A61" s="773"/>
      <c r="B61" s="773"/>
      <c r="C61" s="675"/>
      <c r="D61" s="673"/>
      <c r="E61" s="195" t="s">
        <v>1622</v>
      </c>
      <c r="F61" s="320" t="s">
        <v>1835</v>
      </c>
      <c r="G61" s="205" t="s">
        <v>425</v>
      </c>
      <c r="H61" s="280" t="s">
        <v>242</v>
      </c>
      <c r="I61" s="281">
        <v>380.1</v>
      </c>
      <c r="J61" s="210">
        <v>301.5</v>
      </c>
      <c r="K61" s="192">
        <v>78.599999999999994</v>
      </c>
      <c r="L61" s="192" t="s">
        <v>28</v>
      </c>
      <c r="M61" s="781"/>
      <c r="N61" s="783"/>
      <c r="O61" s="785"/>
      <c r="P61" s="775"/>
      <c r="Q61" s="777"/>
      <c r="R61" s="779"/>
      <c r="S61" s="779"/>
      <c r="T61" s="769"/>
      <c r="U61" s="769"/>
      <c r="V61" s="769"/>
      <c r="W61" s="642"/>
      <c r="X61" s="278" t="s">
        <v>1950</v>
      </c>
      <c r="Y61" s="293">
        <v>45813</v>
      </c>
      <c r="Z61" s="342" t="s">
        <v>1943</v>
      </c>
      <c r="AA61" s="273" t="s">
        <v>25</v>
      </c>
      <c r="AB61" s="273" t="s">
        <v>1617</v>
      </c>
      <c r="AC61" s="273" t="s">
        <v>1921</v>
      </c>
      <c r="AE61" s="306" t="e">
        <f>I61-#REF!</f>
        <v>#REF!</v>
      </c>
    </row>
    <row r="62" spans="1:31" ht="43.5" customHeight="1" x14ac:dyDescent="0.25">
      <c r="A62" s="322">
        <v>72</v>
      </c>
      <c r="B62" s="322">
        <v>58</v>
      </c>
      <c r="C62" s="345" t="s">
        <v>1802</v>
      </c>
      <c r="D62" s="194" t="s">
        <v>1897</v>
      </c>
      <c r="E62" s="195" t="s">
        <v>1621</v>
      </c>
      <c r="F62" s="320" t="s">
        <v>1836</v>
      </c>
      <c r="G62" s="205" t="s">
        <v>425</v>
      </c>
      <c r="H62" s="280" t="s">
        <v>48</v>
      </c>
      <c r="I62" s="281">
        <v>72</v>
      </c>
      <c r="J62" s="210">
        <v>23</v>
      </c>
      <c r="K62" s="192">
        <v>49</v>
      </c>
      <c r="L62" s="192" t="s">
        <v>28</v>
      </c>
      <c r="M62" s="321">
        <v>5</v>
      </c>
      <c r="N62" s="307">
        <v>10.88</v>
      </c>
      <c r="O62" s="312">
        <v>3916.8</v>
      </c>
      <c r="P62" s="302">
        <f>J62/O62</f>
        <v>5.8721405228758169E-3</v>
      </c>
      <c r="Q62" s="298">
        <v>3</v>
      </c>
      <c r="R62" s="303">
        <f>J62*155000</f>
        <v>3565000</v>
      </c>
      <c r="S62" s="303">
        <f>R62*5</f>
        <v>17825000</v>
      </c>
      <c r="T62" s="304">
        <v>0</v>
      </c>
      <c r="U62" s="314">
        <v>0</v>
      </c>
      <c r="V62" s="304">
        <f>J62*3000</f>
        <v>69000</v>
      </c>
      <c r="W62" s="187">
        <f t="shared" si="9"/>
        <v>21459000</v>
      </c>
      <c r="X62" s="278" t="s">
        <v>1950</v>
      </c>
      <c r="Y62" s="293">
        <v>45813</v>
      </c>
      <c r="Z62" s="273" t="s">
        <v>1925</v>
      </c>
      <c r="AA62" s="273" t="s">
        <v>1588</v>
      </c>
      <c r="AB62" s="273" t="s">
        <v>1617</v>
      </c>
      <c r="AC62" s="273" t="s">
        <v>1921</v>
      </c>
      <c r="AE62" s="306" t="e">
        <f>I62-#REF!</f>
        <v>#REF!</v>
      </c>
    </row>
    <row r="63" spans="1:31" ht="43.5" customHeight="1" x14ac:dyDescent="0.25">
      <c r="A63" s="336">
        <v>73</v>
      </c>
      <c r="B63" s="336">
        <v>59</v>
      </c>
      <c r="C63" s="345" t="s">
        <v>707</v>
      </c>
      <c r="D63" s="194" t="s">
        <v>1897</v>
      </c>
      <c r="E63" s="195" t="s">
        <v>1621</v>
      </c>
      <c r="F63" s="320" t="s">
        <v>1837</v>
      </c>
      <c r="G63" s="205" t="s">
        <v>425</v>
      </c>
      <c r="H63" s="280" t="s">
        <v>457</v>
      </c>
      <c r="I63" s="281">
        <v>223</v>
      </c>
      <c r="J63" s="210">
        <v>68.599999999999994</v>
      </c>
      <c r="K63" s="192">
        <v>154.4</v>
      </c>
      <c r="L63" s="192" t="s">
        <v>28</v>
      </c>
      <c r="M63" s="321">
        <v>7</v>
      </c>
      <c r="N63" s="307">
        <v>14.57</v>
      </c>
      <c r="O63" s="312">
        <v>5245.2</v>
      </c>
      <c r="P63" s="302">
        <f>J63/O63</f>
        <v>1.3078624265995577E-2</v>
      </c>
      <c r="Q63" s="298">
        <v>3</v>
      </c>
      <c r="R63" s="303">
        <f>J63*155000</f>
        <v>10633000</v>
      </c>
      <c r="S63" s="303">
        <f>R63*5</f>
        <v>53165000</v>
      </c>
      <c r="T63" s="304">
        <v>0</v>
      </c>
      <c r="U63" s="314">
        <v>0</v>
      </c>
      <c r="V63" s="304">
        <f>J63*3000</f>
        <v>205799.99999999997</v>
      </c>
      <c r="W63" s="187">
        <f t="shared" si="9"/>
        <v>64003800</v>
      </c>
      <c r="X63" s="278" t="s">
        <v>1950</v>
      </c>
      <c r="Y63" s="293">
        <v>45813</v>
      </c>
      <c r="Z63" s="273" t="s">
        <v>1926</v>
      </c>
      <c r="AA63" s="273" t="s">
        <v>1588</v>
      </c>
      <c r="AB63" s="273" t="s">
        <v>1617</v>
      </c>
      <c r="AC63" s="273" t="s">
        <v>1921</v>
      </c>
      <c r="AE63" s="306" t="e">
        <f>I63-#REF!</f>
        <v>#REF!</v>
      </c>
    </row>
    <row r="64" spans="1:31" ht="43.5" customHeight="1" x14ac:dyDescent="0.25">
      <c r="A64" s="772">
        <v>74</v>
      </c>
      <c r="B64" s="772">
        <v>60</v>
      </c>
      <c r="C64" s="670" t="s">
        <v>1803</v>
      </c>
      <c r="D64" s="672" t="s">
        <v>1897</v>
      </c>
      <c r="E64" s="195" t="s">
        <v>1621</v>
      </c>
      <c r="F64" s="320" t="s">
        <v>1589</v>
      </c>
      <c r="G64" s="205" t="s">
        <v>425</v>
      </c>
      <c r="H64" s="280" t="s">
        <v>56</v>
      </c>
      <c r="I64" s="281">
        <v>108.1</v>
      </c>
      <c r="J64" s="210">
        <v>31.8</v>
      </c>
      <c r="K64" s="192">
        <v>76.3</v>
      </c>
      <c r="L64" s="192" t="s">
        <v>28</v>
      </c>
      <c r="M64" s="780">
        <v>3</v>
      </c>
      <c r="N64" s="782">
        <v>6.97</v>
      </c>
      <c r="O64" s="784">
        <v>2509.1999999999998</v>
      </c>
      <c r="P64" s="774">
        <f>(J65+J64)/O64</f>
        <v>5.2088315000797081E-2</v>
      </c>
      <c r="Q64" s="776">
        <v>2</v>
      </c>
      <c r="R64" s="778">
        <f>(J65+J64)*155000</f>
        <v>20258500.000000004</v>
      </c>
      <c r="S64" s="778">
        <f>R64*5</f>
        <v>101292500.00000001</v>
      </c>
      <c r="T64" s="768">
        <v>0</v>
      </c>
      <c r="U64" s="768">
        <f>J65*7400</f>
        <v>731860</v>
      </c>
      <c r="V64" s="768">
        <f>(J65+J64)*3000</f>
        <v>392100.00000000006</v>
      </c>
      <c r="W64" s="641">
        <f>R64+S64+T64+U64+V64</f>
        <v>122674960.00000001</v>
      </c>
      <c r="X64" s="278" t="s">
        <v>1950</v>
      </c>
      <c r="Y64" s="293">
        <v>45813</v>
      </c>
      <c r="Z64" s="273" t="s">
        <v>1590</v>
      </c>
      <c r="AA64" s="273" t="s">
        <v>1588</v>
      </c>
      <c r="AB64" s="273" t="s">
        <v>1617</v>
      </c>
      <c r="AC64" s="273" t="s">
        <v>1921</v>
      </c>
      <c r="AE64" s="306" t="e">
        <f>I64-#REF!</f>
        <v>#REF!</v>
      </c>
    </row>
    <row r="65" spans="1:31" ht="43.5" customHeight="1" x14ac:dyDescent="0.25">
      <c r="A65" s="773"/>
      <c r="B65" s="773"/>
      <c r="C65" s="671"/>
      <c r="D65" s="673"/>
      <c r="E65" s="195" t="s">
        <v>1622</v>
      </c>
      <c r="F65" s="320" t="s">
        <v>1589</v>
      </c>
      <c r="G65" s="205" t="s">
        <v>425</v>
      </c>
      <c r="H65" s="280" t="s">
        <v>161</v>
      </c>
      <c r="I65" s="281">
        <v>108</v>
      </c>
      <c r="J65" s="210">
        <v>98.9</v>
      </c>
      <c r="K65" s="192">
        <v>9.1</v>
      </c>
      <c r="L65" s="192" t="s">
        <v>28</v>
      </c>
      <c r="M65" s="781"/>
      <c r="N65" s="783"/>
      <c r="O65" s="785"/>
      <c r="P65" s="775"/>
      <c r="Q65" s="777"/>
      <c r="R65" s="779"/>
      <c r="S65" s="779"/>
      <c r="T65" s="769"/>
      <c r="U65" s="769"/>
      <c r="V65" s="769"/>
      <c r="W65" s="642"/>
      <c r="X65" s="278" t="s">
        <v>1950</v>
      </c>
      <c r="Y65" s="293">
        <v>45813</v>
      </c>
      <c r="Z65" s="273" t="s">
        <v>1938</v>
      </c>
      <c r="AA65" s="273" t="s">
        <v>1588</v>
      </c>
      <c r="AB65" s="273" t="s">
        <v>1617</v>
      </c>
      <c r="AC65" s="273" t="s">
        <v>1921</v>
      </c>
      <c r="AE65" s="306" t="e">
        <f>I65-#REF!</f>
        <v>#REF!</v>
      </c>
    </row>
    <row r="66" spans="1:31" ht="43.5" customHeight="1" x14ac:dyDescent="0.25">
      <c r="A66" s="284">
        <v>75</v>
      </c>
      <c r="B66" s="284">
        <v>61</v>
      </c>
      <c r="C66" s="345" t="s">
        <v>1804</v>
      </c>
      <c r="D66" s="194" t="s">
        <v>1897</v>
      </c>
      <c r="E66" s="195" t="s">
        <v>1621</v>
      </c>
      <c r="F66" s="320" t="s">
        <v>1838</v>
      </c>
      <c r="G66" s="205" t="s">
        <v>425</v>
      </c>
      <c r="H66" s="280" t="s">
        <v>66</v>
      </c>
      <c r="I66" s="281">
        <v>112.1</v>
      </c>
      <c r="J66" s="210">
        <v>44.3</v>
      </c>
      <c r="K66" s="192">
        <v>67.8</v>
      </c>
      <c r="L66" s="192" t="s">
        <v>28</v>
      </c>
      <c r="M66" s="321">
        <v>3</v>
      </c>
      <c r="N66" s="307">
        <v>7.51</v>
      </c>
      <c r="O66" s="312">
        <v>2703.6</v>
      </c>
      <c r="P66" s="302">
        <f t="shared" ref="P66:P88" si="15">J66/O66</f>
        <v>1.6385559994081964E-2</v>
      </c>
      <c r="Q66" s="298">
        <v>5</v>
      </c>
      <c r="R66" s="303">
        <f t="shared" ref="R66:R88" si="16">J66*155000</f>
        <v>6866500</v>
      </c>
      <c r="S66" s="303">
        <f>R66*5</f>
        <v>34332500</v>
      </c>
      <c r="T66" s="304">
        <v>0</v>
      </c>
      <c r="U66" s="314">
        <v>0</v>
      </c>
      <c r="V66" s="304">
        <f t="shared" ref="V66:V88" si="17">J66*3000</f>
        <v>132900</v>
      </c>
      <c r="W66" s="187">
        <f t="shared" si="9"/>
        <v>41331900</v>
      </c>
      <c r="X66" s="278" t="s">
        <v>1950</v>
      </c>
      <c r="Y66" s="293">
        <v>45813</v>
      </c>
      <c r="Z66" s="273" t="s">
        <v>1927</v>
      </c>
      <c r="AA66" s="273" t="s">
        <v>1588</v>
      </c>
      <c r="AB66" s="273" t="s">
        <v>1617</v>
      </c>
      <c r="AC66" s="273" t="s">
        <v>1921</v>
      </c>
      <c r="AE66" s="306" t="e">
        <f>I66-#REF!</f>
        <v>#REF!</v>
      </c>
    </row>
    <row r="67" spans="1:31" ht="43.5" customHeight="1" x14ac:dyDescent="0.25">
      <c r="A67" s="336">
        <v>76</v>
      </c>
      <c r="B67" s="336">
        <v>62</v>
      </c>
      <c r="C67" s="144" t="s">
        <v>1805</v>
      </c>
      <c r="D67" s="194" t="s">
        <v>1897</v>
      </c>
      <c r="E67" s="195" t="s">
        <v>1621</v>
      </c>
      <c r="F67" s="320" t="s">
        <v>1838</v>
      </c>
      <c r="G67" s="205" t="s">
        <v>425</v>
      </c>
      <c r="H67" s="280" t="s">
        <v>125</v>
      </c>
      <c r="I67" s="281">
        <v>176.7</v>
      </c>
      <c r="J67" s="210">
        <v>118.3</v>
      </c>
      <c r="K67" s="192">
        <v>58.4</v>
      </c>
      <c r="L67" s="192" t="s">
        <v>28</v>
      </c>
      <c r="M67" s="321">
        <v>5</v>
      </c>
      <c r="N67" s="307">
        <v>13.5</v>
      </c>
      <c r="O67" s="312">
        <v>4860</v>
      </c>
      <c r="P67" s="302">
        <f t="shared" si="15"/>
        <v>2.4341563786008231E-2</v>
      </c>
      <c r="Q67" s="298">
        <v>5</v>
      </c>
      <c r="R67" s="303">
        <f t="shared" si="16"/>
        <v>18336500</v>
      </c>
      <c r="S67" s="303">
        <f t="shared" ref="S67:S88" si="18">R67*5</f>
        <v>91682500</v>
      </c>
      <c r="T67" s="304">
        <v>0</v>
      </c>
      <c r="U67" s="314">
        <v>0</v>
      </c>
      <c r="V67" s="304">
        <f t="shared" si="17"/>
        <v>354900</v>
      </c>
      <c r="W67" s="187">
        <f t="shared" si="9"/>
        <v>110373900</v>
      </c>
      <c r="X67" s="278" t="s">
        <v>1950</v>
      </c>
      <c r="Y67" s="293">
        <v>45813</v>
      </c>
      <c r="Z67" s="273" t="s">
        <v>1928</v>
      </c>
      <c r="AA67" s="273" t="s">
        <v>1588</v>
      </c>
      <c r="AB67" s="273" t="s">
        <v>1617</v>
      </c>
      <c r="AC67" s="273" t="s">
        <v>1921</v>
      </c>
      <c r="AE67" s="306" t="e">
        <f>I67-#REF!</f>
        <v>#REF!</v>
      </c>
    </row>
    <row r="68" spans="1:31" ht="43.5" customHeight="1" x14ac:dyDescent="0.25">
      <c r="A68" s="284">
        <v>77</v>
      </c>
      <c r="B68" s="284">
        <v>63</v>
      </c>
      <c r="C68" s="345" t="s">
        <v>1806</v>
      </c>
      <c r="D68" s="194" t="s">
        <v>1897</v>
      </c>
      <c r="E68" s="195" t="s">
        <v>1621</v>
      </c>
      <c r="F68" s="320" t="s">
        <v>1839</v>
      </c>
      <c r="G68" s="205" t="s">
        <v>425</v>
      </c>
      <c r="H68" s="280" t="s">
        <v>74</v>
      </c>
      <c r="I68" s="281">
        <v>321.8</v>
      </c>
      <c r="J68" s="210">
        <v>132.9</v>
      </c>
      <c r="K68" s="192">
        <v>188.9</v>
      </c>
      <c r="L68" s="192" t="s">
        <v>28</v>
      </c>
      <c r="M68" s="321">
        <v>5</v>
      </c>
      <c r="N68" s="307">
        <v>11.09</v>
      </c>
      <c r="O68" s="312">
        <v>3992.4</v>
      </c>
      <c r="P68" s="302">
        <f t="shared" si="15"/>
        <v>3.3288247670574089E-2</v>
      </c>
      <c r="Q68" s="346" t="s">
        <v>1970</v>
      </c>
      <c r="R68" s="303">
        <f t="shared" si="16"/>
        <v>20599500</v>
      </c>
      <c r="S68" s="303">
        <f t="shared" si="18"/>
        <v>102997500</v>
      </c>
      <c r="T68" s="304">
        <v>0</v>
      </c>
      <c r="U68" s="314">
        <v>0</v>
      </c>
      <c r="V68" s="304">
        <f t="shared" si="17"/>
        <v>398700</v>
      </c>
      <c r="W68" s="187">
        <f t="shared" si="9"/>
        <v>123995700</v>
      </c>
      <c r="X68" s="278" t="s">
        <v>1950</v>
      </c>
      <c r="Y68" s="293">
        <v>45813</v>
      </c>
      <c r="Z68" s="273" t="s">
        <v>1929</v>
      </c>
      <c r="AA68" s="273" t="s">
        <v>1588</v>
      </c>
      <c r="AB68" s="273" t="s">
        <v>1617</v>
      </c>
      <c r="AC68" s="273" t="s">
        <v>1921</v>
      </c>
      <c r="AE68" s="306" t="e">
        <f>I68-#REF!</f>
        <v>#REF!</v>
      </c>
    </row>
    <row r="69" spans="1:31" ht="43.5" customHeight="1" x14ac:dyDescent="0.25">
      <c r="A69" s="336">
        <v>78</v>
      </c>
      <c r="B69" s="336">
        <v>64</v>
      </c>
      <c r="C69" s="345" t="s">
        <v>1807</v>
      </c>
      <c r="D69" s="194" t="s">
        <v>1897</v>
      </c>
      <c r="E69" s="195" t="s">
        <v>1621</v>
      </c>
      <c r="F69" s="320" t="s">
        <v>1840</v>
      </c>
      <c r="G69" s="205" t="s">
        <v>425</v>
      </c>
      <c r="H69" s="280" t="s">
        <v>485</v>
      </c>
      <c r="I69" s="281">
        <v>90.5</v>
      </c>
      <c r="J69" s="210">
        <v>35.5</v>
      </c>
      <c r="K69" s="192">
        <v>55</v>
      </c>
      <c r="L69" s="192" t="s">
        <v>28</v>
      </c>
      <c r="M69" s="321">
        <v>3</v>
      </c>
      <c r="N69" s="307">
        <v>5.7</v>
      </c>
      <c r="O69" s="312">
        <v>2052</v>
      </c>
      <c r="P69" s="302">
        <f t="shared" si="15"/>
        <v>1.7300194931773878E-2</v>
      </c>
      <c r="Q69" s="298">
        <v>1</v>
      </c>
      <c r="R69" s="303">
        <f t="shared" si="16"/>
        <v>5502500</v>
      </c>
      <c r="S69" s="303">
        <f t="shared" si="18"/>
        <v>27512500</v>
      </c>
      <c r="T69" s="304">
        <v>0</v>
      </c>
      <c r="U69" s="314">
        <v>0</v>
      </c>
      <c r="V69" s="304">
        <f t="shared" si="17"/>
        <v>106500</v>
      </c>
      <c r="W69" s="187">
        <f t="shared" si="9"/>
        <v>33121500</v>
      </c>
      <c r="X69" s="278" t="s">
        <v>1950</v>
      </c>
      <c r="Y69" s="293">
        <v>45813</v>
      </c>
      <c r="Z69" s="273" t="s">
        <v>1930</v>
      </c>
      <c r="AA69" s="273" t="s">
        <v>1588</v>
      </c>
      <c r="AB69" s="273" t="s">
        <v>1617</v>
      </c>
      <c r="AC69" s="273" t="s">
        <v>1921</v>
      </c>
      <c r="AE69" s="306" t="e">
        <f>I69-#REF!</f>
        <v>#REF!</v>
      </c>
    </row>
    <row r="70" spans="1:31" ht="43.5" customHeight="1" x14ac:dyDescent="0.25">
      <c r="A70" s="283">
        <v>79</v>
      </c>
      <c r="B70" s="284">
        <v>65</v>
      </c>
      <c r="C70" s="276" t="s">
        <v>1808</v>
      </c>
      <c r="D70" s="194" t="s">
        <v>1897</v>
      </c>
      <c r="E70" s="195" t="s">
        <v>1621</v>
      </c>
      <c r="F70" s="320" t="s">
        <v>1841</v>
      </c>
      <c r="G70" s="205" t="s">
        <v>425</v>
      </c>
      <c r="H70" s="280" t="s">
        <v>89</v>
      </c>
      <c r="I70" s="281">
        <v>129.9</v>
      </c>
      <c r="J70" s="210">
        <v>49.8</v>
      </c>
      <c r="K70" s="192">
        <v>80.099999999999994</v>
      </c>
      <c r="L70" s="192" t="s">
        <v>28</v>
      </c>
      <c r="M70" s="321">
        <v>5</v>
      </c>
      <c r="N70" s="307">
        <v>1.66</v>
      </c>
      <c r="O70" s="312">
        <v>597.6</v>
      </c>
      <c r="P70" s="302">
        <f t="shared" si="15"/>
        <v>8.3333333333333329E-2</v>
      </c>
      <c r="Q70" s="346" t="s">
        <v>1970</v>
      </c>
      <c r="R70" s="303">
        <f t="shared" si="16"/>
        <v>7719000</v>
      </c>
      <c r="S70" s="303">
        <f t="shared" si="18"/>
        <v>38595000</v>
      </c>
      <c r="T70" s="304">
        <v>0</v>
      </c>
      <c r="U70" s="314">
        <v>0</v>
      </c>
      <c r="V70" s="304">
        <f t="shared" si="17"/>
        <v>149400</v>
      </c>
      <c r="W70" s="187">
        <f t="shared" si="9"/>
        <v>46463400</v>
      </c>
      <c r="X70" s="278" t="s">
        <v>1950</v>
      </c>
      <c r="Y70" s="293">
        <v>45813</v>
      </c>
      <c r="Z70" s="273" t="s">
        <v>1932</v>
      </c>
      <c r="AA70" s="273" t="s">
        <v>1588</v>
      </c>
      <c r="AB70" s="273" t="s">
        <v>1617</v>
      </c>
      <c r="AC70" s="273" t="s">
        <v>1921</v>
      </c>
      <c r="AE70" s="306" t="e">
        <f>I70-#REF!</f>
        <v>#REF!</v>
      </c>
    </row>
    <row r="71" spans="1:31" ht="43.5" customHeight="1" x14ac:dyDescent="0.25">
      <c r="A71" s="336">
        <v>80</v>
      </c>
      <c r="B71" s="336">
        <v>66</v>
      </c>
      <c r="C71" s="345" t="s">
        <v>1475</v>
      </c>
      <c r="D71" s="194" t="s">
        <v>1897</v>
      </c>
      <c r="E71" s="195" t="s">
        <v>1621</v>
      </c>
      <c r="F71" s="320" t="s">
        <v>1592</v>
      </c>
      <c r="G71" s="205" t="s">
        <v>425</v>
      </c>
      <c r="H71" s="280" t="s">
        <v>96</v>
      </c>
      <c r="I71" s="281">
        <v>197.9</v>
      </c>
      <c r="J71" s="210">
        <v>87.1</v>
      </c>
      <c r="K71" s="192">
        <v>110.8</v>
      </c>
      <c r="L71" s="192" t="s">
        <v>28</v>
      </c>
      <c r="M71" s="321">
        <v>6</v>
      </c>
      <c r="N71" s="307">
        <v>12.66</v>
      </c>
      <c r="O71" s="312">
        <v>4557.6000000000004</v>
      </c>
      <c r="P71" s="302">
        <f t="shared" si="15"/>
        <v>1.9110935580129891E-2</v>
      </c>
      <c r="Q71" s="298">
        <v>4</v>
      </c>
      <c r="R71" s="303">
        <f t="shared" si="16"/>
        <v>13500500</v>
      </c>
      <c r="S71" s="303">
        <f t="shared" si="18"/>
        <v>67502500</v>
      </c>
      <c r="T71" s="304">
        <v>0</v>
      </c>
      <c r="U71" s="314">
        <v>0</v>
      </c>
      <c r="V71" s="304">
        <f t="shared" si="17"/>
        <v>261299.99999999997</v>
      </c>
      <c r="W71" s="187">
        <f t="shared" si="9"/>
        <v>81264300</v>
      </c>
      <c r="X71" s="278" t="s">
        <v>1950</v>
      </c>
      <c r="Y71" s="293">
        <v>45813</v>
      </c>
      <c r="Z71" s="273" t="s">
        <v>1593</v>
      </c>
      <c r="AA71" s="273" t="s">
        <v>1588</v>
      </c>
      <c r="AB71" s="273" t="s">
        <v>1617</v>
      </c>
      <c r="AC71" s="273" t="s">
        <v>1921</v>
      </c>
      <c r="AE71" s="306" t="e">
        <f>I71-#REF!</f>
        <v>#REF!</v>
      </c>
    </row>
    <row r="72" spans="1:31" ht="43.5" customHeight="1" x14ac:dyDescent="0.25">
      <c r="A72" s="284">
        <v>81</v>
      </c>
      <c r="B72" s="284">
        <v>67</v>
      </c>
      <c r="C72" s="345" t="s">
        <v>1809</v>
      </c>
      <c r="D72" s="194" t="s">
        <v>1897</v>
      </c>
      <c r="E72" s="195" t="s">
        <v>1621</v>
      </c>
      <c r="F72" s="320" t="s">
        <v>1842</v>
      </c>
      <c r="G72" s="205" t="s">
        <v>425</v>
      </c>
      <c r="H72" s="280" t="s">
        <v>513</v>
      </c>
      <c r="I72" s="281">
        <v>126.1</v>
      </c>
      <c r="J72" s="210">
        <v>58.3</v>
      </c>
      <c r="K72" s="192">
        <v>67.8</v>
      </c>
      <c r="L72" s="192" t="s">
        <v>28</v>
      </c>
      <c r="M72" s="321">
        <v>3</v>
      </c>
      <c r="N72" s="307">
        <v>8.14</v>
      </c>
      <c r="O72" s="312">
        <v>2930.4</v>
      </c>
      <c r="P72" s="302">
        <f t="shared" si="15"/>
        <v>1.9894894894894894E-2</v>
      </c>
      <c r="Q72" s="298">
        <v>2</v>
      </c>
      <c r="R72" s="303">
        <f t="shared" si="16"/>
        <v>9036500</v>
      </c>
      <c r="S72" s="303">
        <f t="shared" si="18"/>
        <v>45182500</v>
      </c>
      <c r="T72" s="304">
        <v>0</v>
      </c>
      <c r="U72" s="314">
        <v>0</v>
      </c>
      <c r="V72" s="304">
        <f t="shared" si="17"/>
        <v>174900</v>
      </c>
      <c r="W72" s="187">
        <f t="shared" si="9"/>
        <v>54393900</v>
      </c>
      <c r="X72" s="278" t="s">
        <v>1950</v>
      </c>
      <c r="Y72" s="293">
        <v>45813</v>
      </c>
      <c r="Z72" s="273" t="s">
        <v>1933</v>
      </c>
      <c r="AA72" s="273" t="s">
        <v>1588</v>
      </c>
      <c r="AB72" s="273" t="s">
        <v>1617</v>
      </c>
      <c r="AC72" s="273" t="s">
        <v>1921</v>
      </c>
      <c r="AE72" s="306" t="e">
        <f>I72-#REF!</f>
        <v>#REF!</v>
      </c>
    </row>
    <row r="73" spans="1:31" ht="43.5" customHeight="1" x14ac:dyDescent="0.25">
      <c r="A73" s="336">
        <v>82</v>
      </c>
      <c r="B73" s="336">
        <v>68</v>
      </c>
      <c r="C73" s="345" t="s">
        <v>933</v>
      </c>
      <c r="D73" s="194" t="s">
        <v>1897</v>
      </c>
      <c r="E73" s="195" t="s">
        <v>1621</v>
      </c>
      <c r="F73" s="320" t="s">
        <v>1843</v>
      </c>
      <c r="G73" s="205" t="s">
        <v>425</v>
      </c>
      <c r="H73" s="280" t="s">
        <v>29</v>
      </c>
      <c r="I73" s="281">
        <v>126</v>
      </c>
      <c r="J73" s="210">
        <v>58.8</v>
      </c>
      <c r="K73" s="192">
        <v>67.2</v>
      </c>
      <c r="L73" s="192" t="s">
        <v>28</v>
      </c>
      <c r="M73" s="321">
        <v>4</v>
      </c>
      <c r="N73" s="307">
        <v>8.6300000000000008</v>
      </c>
      <c r="O73" s="312">
        <v>3106.8</v>
      </c>
      <c r="P73" s="302">
        <f t="shared" si="15"/>
        <v>1.8926226342217072E-2</v>
      </c>
      <c r="Q73" s="298">
        <v>2</v>
      </c>
      <c r="R73" s="303">
        <f t="shared" si="16"/>
        <v>9114000</v>
      </c>
      <c r="S73" s="303">
        <f t="shared" si="18"/>
        <v>45570000</v>
      </c>
      <c r="T73" s="304">
        <v>0</v>
      </c>
      <c r="U73" s="314">
        <v>0</v>
      </c>
      <c r="V73" s="304">
        <f t="shared" si="17"/>
        <v>176400</v>
      </c>
      <c r="W73" s="187">
        <f t="shared" si="9"/>
        <v>54860400</v>
      </c>
      <c r="X73" s="278" t="s">
        <v>1950</v>
      </c>
      <c r="Y73" s="293">
        <v>45813</v>
      </c>
      <c r="Z73" s="273" t="s">
        <v>1934</v>
      </c>
      <c r="AA73" s="273" t="s">
        <v>1588</v>
      </c>
      <c r="AB73" s="273" t="s">
        <v>1617</v>
      </c>
      <c r="AC73" s="273" t="s">
        <v>1921</v>
      </c>
      <c r="AE73" s="306" t="e">
        <f>I73-#REF!</f>
        <v>#REF!</v>
      </c>
    </row>
    <row r="74" spans="1:31" ht="43.5" customHeight="1" x14ac:dyDescent="0.25">
      <c r="A74" s="284">
        <v>83</v>
      </c>
      <c r="B74" s="284">
        <v>69</v>
      </c>
      <c r="C74" s="345" t="s">
        <v>77</v>
      </c>
      <c r="D74" s="194" t="s">
        <v>1897</v>
      </c>
      <c r="E74" s="195" t="s">
        <v>1621</v>
      </c>
      <c r="F74" s="320" t="s">
        <v>1844</v>
      </c>
      <c r="G74" s="205" t="s">
        <v>425</v>
      </c>
      <c r="H74" s="280" t="s">
        <v>110</v>
      </c>
      <c r="I74" s="281">
        <v>108</v>
      </c>
      <c r="J74" s="210">
        <v>49.7</v>
      </c>
      <c r="K74" s="192">
        <v>58.3</v>
      </c>
      <c r="L74" s="192" t="s">
        <v>28</v>
      </c>
      <c r="M74" s="321">
        <v>3</v>
      </c>
      <c r="N74" s="307">
        <v>6.86</v>
      </c>
      <c r="O74" s="312">
        <v>2469.6</v>
      </c>
      <c r="P74" s="302">
        <f t="shared" si="15"/>
        <v>2.0124716553287982E-2</v>
      </c>
      <c r="Q74" s="298">
        <v>4</v>
      </c>
      <c r="R74" s="303">
        <f t="shared" si="16"/>
        <v>7703500</v>
      </c>
      <c r="S74" s="303">
        <f t="shared" si="18"/>
        <v>38517500</v>
      </c>
      <c r="T74" s="304">
        <v>0</v>
      </c>
      <c r="U74" s="314">
        <v>0</v>
      </c>
      <c r="V74" s="304">
        <f t="shared" si="17"/>
        <v>149100</v>
      </c>
      <c r="W74" s="187">
        <f t="shared" si="9"/>
        <v>46370100</v>
      </c>
      <c r="X74" s="278" t="s">
        <v>1950</v>
      </c>
      <c r="Y74" s="293">
        <v>45813</v>
      </c>
      <c r="Z74" s="273" t="s">
        <v>1935</v>
      </c>
      <c r="AA74" s="273" t="s">
        <v>1588</v>
      </c>
      <c r="AB74" s="273" t="s">
        <v>1617</v>
      </c>
      <c r="AC74" s="273" t="s">
        <v>1921</v>
      </c>
      <c r="AE74" s="306" t="e">
        <f>I74-#REF!</f>
        <v>#REF!</v>
      </c>
    </row>
    <row r="75" spans="1:31" ht="43.5" customHeight="1" x14ac:dyDescent="0.25">
      <c r="A75" s="336">
        <v>84</v>
      </c>
      <c r="B75" s="336">
        <v>70</v>
      </c>
      <c r="C75" s="345" t="s">
        <v>1594</v>
      </c>
      <c r="D75" s="194" t="s">
        <v>1897</v>
      </c>
      <c r="E75" s="195" t="s">
        <v>1622</v>
      </c>
      <c r="F75" s="320" t="s">
        <v>1595</v>
      </c>
      <c r="G75" s="205" t="s">
        <v>425</v>
      </c>
      <c r="H75" s="280" t="s">
        <v>118</v>
      </c>
      <c r="I75" s="281">
        <v>108.3</v>
      </c>
      <c r="J75" s="210">
        <v>92.9</v>
      </c>
      <c r="K75" s="192">
        <v>15.4</v>
      </c>
      <c r="L75" s="192" t="s">
        <v>28</v>
      </c>
      <c r="M75" s="321">
        <v>7</v>
      </c>
      <c r="N75" s="307">
        <v>17.45</v>
      </c>
      <c r="O75" s="312">
        <v>6282</v>
      </c>
      <c r="P75" s="302">
        <f t="shared" si="15"/>
        <v>1.4788283985991723E-2</v>
      </c>
      <c r="Q75" s="298">
        <v>3</v>
      </c>
      <c r="R75" s="303">
        <f t="shared" si="16"/>
        <v>14399500</v>
      </c>
      <c r="S75" s="303">
        <f t="shared" si="18"/>
        <v>71997500</v>
      </c>
      <c r="T75" s="304">
        <v>0</v>
      </c>
      <c r="U75" s="314">
        <f>J75*7400</f>
        <v>687460</v>
      </c>
      <c r="V75" s="304">
        <f t="shared" si="17"/>
        <v>278700</v>
      </c>
      <c r="W75" s="187">
        <f t="shared" ref="W75:W88" si="19">R75+S75+T75+U75+V75</f>
        <v>87363160</v>
      </c>
      <c r="X75" s="278" t="s">
        <v>1950</v>
      </c>
      <c r="Y75" s="293">
        <v>45813</v>
      </c>
      <c r="Z75" s="273" t="s">
        <v>1596</v>
      </c>
      <c r="AA75" s="273" t="s">
        <v>1588</v>
      </c>
      <c r="AB75" s="273" t="s">
        <v>1617</v>
      </c>
      <c r="AC75" s="273" t="s">
        <v>1921</v>
      </c>
      <c r="AE75" s="306" t="e">
        <f>I75-#REF!</f>
        <v>#REF!</v>
      </c>
    </row>
    <row r="76" spans="1:31" ht="43.5" customHeight="1" x14ac:dyDescent="0.25">
      <c r="A76" s="284">
        <v>85</v>
      </c>
      <c r="B76" s="284">
        <v>71</v>
      </c>
      <c r="C76" s="345" t="s">
        <v>1810</v>
      </c>
      <c r="D76" s="194" t="s">
        <v>1897</v>
      </c>
      <c r="E76" s="195" t="s">
        <v>1621</v>
      </c>
      <c r="F76" s="320" t="s">
        <v>1845</v>
      </c>
      <c r="G76" s="205" t="s">
        <v>425</v>
      </c>
      <c r="H76" s="280" t="s">
        <v>131</v>
      </c>
      <c r="I76" s="281">
        <v>252</v>
      </c>
      <c r="J76" s="210">
        <v>114.4</v>
      </c>
      <c r="K76" s="192">
        <v>137.6</v>
      </c>
      <c r="L76" s="192" t="s">
        <v>28</v>
      </c>
      <c r="M76" s="321">
        <v>7</v>
      </c>
      <c r="N76" s="307">
        <v>17.440000000000001</v>
      </c>
      <c r="O76" s="312">
        <v>6278.4000000000005</v>
      </c>
      <c r="P76" s="302">
        <f t="shared" si="15"/>
        <v>1.8221202854230376E-2</v>
      </c>
      <c r="Q76" s="298">
        <v>2</v>
      </c>
      <c r="R76" s="303">
        <f t="shared" si="16"/>
        <v>17732000</v>
      </c>
      <c r="S76" s="303">
        <f t="shared" si="18"/>
        <v>88660000</v>
      </c>
      <c r="T76" s="304">
        <v>0</v>
      </c>
      <c r="U76" s="314">
        <v>0</v>
      </c>
      <c r="V76" s="304">
        <f t="shared" si="17"/>
        <v>343200</v>
      </c>
      <c r="W76" s="187">
        <f t="shared" si="19"/>
        <v>106735200</v>
      </c>
      <c r="X76" s="278" t="s">
        <v>1950</v>
      </c>
      <c r="Y76" s="293">
        <v>45813</v>
      </c>
      <c r="Z76" s="273" t="s">
        <v>1936</v>
      </c>
      <c r="AA76" s="273" t="s">
        <v>1588</v>
      </c>
      <c r="AB76" s="273" t="s">
        <v>1617</v>
      </c>
      <c r="AC76" s="273" t="s">
        <v>1921</v>
      </c>
      <c r="AE76" s="306" t="e">
        <f>I76-#REF!</f>
        <v>#REF!</v>
      </c>
    </row>
    <row r="77" spans="1:31" ht="43.5" customHeight="1" x14ac:dyDescent="0.25">
      <c r="A77" s="336">
        <v>86</v>
      </c>
      <c r="B77" s="336">
        <v>72</v>
      </c>
      <c r="C77" s="345" t="s">
        <v>1811</v>
      </c>
      <c r="D77" s="194" t="s">
        <v>1897</v>
      </c>
      <c r="E77" s="195" t="s">
        <v>1622</v>
      </c>
      <c r="F77" s="320" t="s">
        <v>1846</v>
      </c>
      <c r="G77" s="205" t="s">
        <v>425</v>
      </c>
      <c r="H77" s="280" t="s">
        <v>137</v>
      </c>
      <c r="I77" s="281">
        <v>107.9</v>
      </c>
      <c r="J77" s="210">
        <v>93.9</v>
      </c>
      <c r="K77" s="192">
        <v>14</v>
      </c>
      <c r="L77" s="192" t="s">
        <v>28</v>
      </c>
      <c r="M77" s="321">
        <v>9</v>
      </c>
      <c r="N77" s="307">
        <f>17.37-0.3</f>
        <v>17.07</v>
      </c>
      <c r="O77" s="312">
        <v>6145.2</v>
      </c>
      <c r="P77" s="302">
        <f t="shared" si="15"/>
        <v>1.5280218707283735E-2</v>
      </c>
      <c r="Q77" s="298">
        <v>2</v>
      </c>
      <c r="R77" s="303">
        <f t="shared" si="16"/>
        <v>14554500</v>
      </c>
      <c r="S77" s="303">
        <f t="shared" si="18"/>
        <v>72772500</v>
      </c>
      <c r="T77" s="304">
        <v>0</v>
      </c>
      <c r="U77" s="314">
        <f t="shared" ref="U77:U84" si="20">J77*7400</f>
        <v>694860</v>
      </c>
      <c r="V77" s="304">
        <f t="shared" si="17"/>
        <v>281700</v>
      </c>
      <c r="W77" s="187">
        <f t="shared" si="19"/>
        <v>88303560</v>
      </c>
      <c r="X77" s="278" t="s">
        <v>1950</v>
      </c>
      <c r="Y77" s="293">
        <v>45813</v>
      </c>
      <c r="Z77" s="273" t="s">
        <v>1937</v>
      </c>
      <c r="AA77" s="273" t="s">
        <v>1588</v>
      </c>
      <c r="AB77" s="273" t="s">
        <v>1617</v>
      </c>
      <c r="AC77" s="273" t="s">
        <v>1921</v>
      </c>
      <c r="AE77" s="306" t="e">
        <f>I77-#REF!</f>
        <v>#REF!</v>
      </c>
    </row>
    <row r="78" spans="1:31" ht="43.5" customHeight="1" x14ac:dyDescent="0.25">
      <c r="A78" s="284">
        <v>87</v>
      </c>
      <c r="B78" s="284">
        <v>73</v>
      </c>
      <c r="C78" s="345" t="s">
        <v>1812</v>
      </c>
      <c r="D78" s="196" t="s">
        <v>1900</v>
      </c>
      <c r="E78" s="195" t="s">
        <v>1622</v>
      </c>
      <c r="F78" s="320" t="s">
        <v>1847</v>
      </c>
      <c r="G78" s="205" t="s">
        <v>425</v>
      </c>
      <c r="H78" s="280" t="s">
        <v>146</v>
      </c>
      <c r="I78" s="281">
        <v>108.2</v>
      </c>
      <c r="J78" s="210">
        <v>96.1</v>
      </c>
      <c r="K78" s="192">
        <v>12.1</v>
      </c>
      <c r="L78" s="192" t="s">
        <v>28</v>
      </c>
      <c r="M78" s="321">
        <v>1</v>
      </c>
      <c r="N78" s="307">
        <f>O78/360</f>
        <v>0.30055555555555558</v>
      </c>
      <c r="O78" s="312">
        <v>108.2</v>
      </c>
      <c r="P78" s="302">
        <f t="shared" si="15"/>
        <v>0.88817005545286498</v>
      </c>
      <c r="Q78" s="346">
        <v>2</v>
      </c>
      <c r="R78" s="303">
        <f t="shared" si="16"/>
        <v>14895500</v>
      </c>
      <c r="S78" s="303">
        <f t="shared" si="18"/>
        <v>74477500</v>
      </c>
      <c r="T78" s="304">
        <f>Q78*12*30*16000</f>
        <v>11520000</v>
      </c>
      <c r="U78" s="314">
        <f t="shared" si="20"/>
        <v>711140</v>
      </c>
      <c r="V78" s="304">
        <f t="shared" si="17"/>
        <v>288300</v>
      </c>
      <c r="W78" s="187">
        <f t="shared" si="19"/>
        <v>101892440</v>
      </c>
      <c r="X78" s="278" t="s">
        <v>1950</v>
      </c>
      <c r="Y78" s="293">
        <v>45813</v>
      </c>
      <c r="Z78" s="288" t="s">
        <v>1954</v>
      </c>
      <c r="AA78" s="289" t="s">
        <v>1588</v>
      </c>
      <c r="AB78" s="273" t="s">
        <v>1617</v>
      </c>
      <c r="AC78" s="273" t="s">
        <v>1921</v>
      </c>
      <c r="AE78" s="306" t="e">
        <f>I78-#REF!</f>
        <v>#REF!</v>
      </c>
    </row>
    <row r="79" spans="1:31" ht="43.5" customHeight="1" x14ac:dyDescent="0.25">
      <c r="A79" s="336">
        <v>88</v>
      </c>
      <c r="B79" s="336">
        <v>74</v>
      </c>
      <c r="C79" s="345" t="s">
        <v>1813</v>
      </c>
      <c r="D79" s="196" t="s">
        <v>1901</v>
      </c>
      <c r="E79" s="195" t="s">
        <v>1622</v>
      </c>
      <c r="F79" s="320" t="s">
        <v>1848</v>
      </c>
      <c r="G79" s="205" t="s">
        <v>425</v>
      </c>
      <c r="H79" s="280" t="s">
        <v>153</v>
      </c>
      <c r="I79" s="281">
        <v>108</v>
      </c>
      <c r="J79" s="210">
        <v>96.6</v>
      </c>
      <c r="K79" s="192">
        <v>11.4</v>
      </c>
      <c r="L79" s="192" t="s">
        <v>28</v>
      </c>
      <c r="M79" s="321">
        <v>1</v>
      </c>
      <c r="N79" s="307">
        <v>0.3</v>
      </c>
      <c r="O79" s="312">
        <v>108</v>
      </c>
      <c r="P79" s="302">
        <f t="shared" si="15"/>
        <v>0.89444444444444438</v>
      </c>
      <c r="Q79" s="346">
        <v>2</v>
      </c>
      <c r="R79" s="303">
        <f t="shared" si="16"/>
        <v>14973000</v>
      </c>
      <c r="S79" s="303">
        <f t="shared" si="18"/>
        <v>74865000</v>
      </c>
      <c r="T79" s="304">
        <f>Q79*12*30*16000</f>
        <v>11520000</v>
      </c>
      <c r="U79" s="314">
        <f t="shared" si="20"/>
        <v>714840</v>
      </c>
      <c r="V79" s="304">
        <f t="shared" si="17"/>
        <v>289800</v>
      </c>
      <c r="W79" s="187">
        <f t="shared" si="19"/>
        <v>102362640</v>
      </c>
      <c r="X79" s="278" t="s">
        <v>1950</v>
      </c>
      <c r="Y79" s="293">
        <v>45813</v>
      </c>
      <c r="Z79" s="290" t="s">
        <v>1955</v>
      </c>
      <c r="AA79" s="289" t="s">
        <v>1588</v>
      </c>
      <c r="AB79" s="273" t="s">
        <v>1617</v>
      </c>
      <c r="AC79" s="273" t="s">
        <v>1921</v>
      </c>
      <c r="AE79" s="306" t="e">
        <f>I79-#REF!</f>
        <v>#REF!</v>
      </c>
    </row>
    <row r="80" spans="1:31" ht="43.5" customHeight="1" x14ac:dyDescent="0.25">
      <c r="A80" s="284">
        <v>89</v>
      </c>
      <c r="B80" s="284">
        <v>75</v>
      </c>
      <c r="C80" s="345" t="s">
        <v>1814</v>
      </c>
      <c r="D80" s="194" t="s">
        <v>1897</v>
      </c>
      <c r="E80" s="195" t="s">
        <v>1622</v>
      </c>
      <c r="F80" s="320" t="s">
        <v>1849</v>
      </c>
      <c r="G80" s="205" t="s">
        <v>425</v>
      </c>
      <c r="H80" s="280" t="s">
        <v>168</v>
      </c>
      <c r="I80" s="281">
        <v>99.9</v>
      </c>
      <c r="J80" s="210">
        <v>91.3</v>
      </c>
      <c r="K80" s="192">
        <v>8.6</v>
      </c>
      <c r="L80" s="192" t="s">
        <v>28</v>
      </c>
      <c r="M80" s="321">
        <v>3</v>
      </c>
      <c r="N80" s="307">
        <v>6.68</v>
      </c>
      <c r="O80" s="312">
        <v>2404.7999999999997</v>
      </c>
      <c r="P80" s="302">
        <f t="shared" si="15"/>
        <v>3.7965735196274122E-2</v>
      </c>
      <c r="Q80" s="298">
        <v>3</v>
      </c>
      <c r="R80" s="303">
        <f t="shared" si="16"/>
        <v>14151500</v>
      </c>
      <c r="S80" s="303">
        <f t="shared" si="18"/>
        <v>70757500</v>
      </c>
      <c r="T80" s="304">
        <v>0</v>
      </c>
      <c r="U80" s="314">
        <f t="shared" si="20"/>
        <v>675620</v>
      </c>
      <c r="V80" s="304">
        <f t="shared" si="17"/>
        <v>273900</v>
      </c>
      <c r="W80" s="187">
        <f t="shared" si="19"/>
        <v>85858520</v>
      </c>
      <c r="X80" s="278" t="s">
        <v>1950</v>
      </c>
      <c r="Y80" s="293">
        <v>45813</v>
      </c>
      <c r="Z80" s="187" t="s">
        <v>1980</v>
      </c>
      <c r="AA80" s="286"/>
      <c r="AB80" s="286"/>
      <c r="AC80" s="286"/>
      <c r="AE80" s="306" t="e">
        <f>I80-#REF!</f>
        <v>#REF!</v>
      </c>
    </row>
    <row r="81" spans="1:31" ht="43.5" customHeight="1" x14ac:dyDescent="0.25">
      <c r="A81" s="336">
        <v>90</v>
      </c>
      <c r="B81" s="336">
        <v>76</v>
      </c>
      <c r="C81" s="345" t="s">
        <v>1815</v>
      </c>
      <c r="D81" s="194" t="s">
        <v>1897</v>
      </c>
      <c r="E81" s="195" t="s">
        <v>1622</v>
      </c>
      <c r="F81" s="320" t="s">
        <v>1850</v>
      </c>
      <c r="G81" s="205" t="s">
        <v>425</v>
      </c>
      <c r="H81" s="280" t="s">
        <v>175</v>
      </c>
      <c r="I81" s="281">
        <v>87.8</v>
      </c>
      <c r="J81" s="210">
        <v>79.8</v>
      </c>
      <c r="K81" s="192">
        <v>8</v>
      </c>
      <c r="L81" s="192" t="s">
        <v>28</v>
      </c>
      <c r="M81" s="321">
        <v>6</v>
      </c>
      <c r="N81" s="307">
        <v>10</v>
      </c>
      <c r="O81" s="312">
        <v>3600</v>
      </c>
      <c r="P81" s="302">
        <f t="shared" si="15"/>
        <v>2.2166666666666664E-2</v>
      </c>
      <c r="Q81" s="346" t="s">
        <v>1970</v>
      </c>
      <c r="R81" s="303">
        <f t="shared" si="16"/>
        <v>12369000</v>
      </c>
      <c r="S81" s="303">
        <f t="shared" si="18"/>
        <v>61845000</v>
      </c>
      <c r="T81" s="304">
        <v>0</v>
      </c>
      <c r="U81" s="314">
        <f t="shared" si="20"/>
        <v>590520</v>
      </c>
      <c r="V81" s="304">
        <f t="shared" si="17"/>
        <v>239400</v>
      </c>
      <c r="W81" s="187">
        <f t="shared" si="19"/>
        <v>75043920</v>
      </c>
      <c r="X81" s="278" t="s">
        <v>1950</v>
      </c>
      <c r="Y81" s="293">
        <v>45813</v>
      </c>
      <c r="Z81" s="273" t="s">
        <v>1939</v>
      </c>
      <c r="AA81" s="273" t="s">
        <v>1588</v>
      </c>
      <c r="AB81" s="273" t="s">
        <v>1617</v>
      </c>
      <c r="AC81" s="273" t="s">
        <v>1921</v>
      </c>
      <c r="AE81" s="306" t="e">
        <f>I81-#REF!</f>
        <v>#REF!</v>
      </c>
    </row>
    <row r="82" spans="1:31" ht="43.5" customHeight="1" x14ac:dyDescent="0.25">
      <c r="A82" s="284">
        <v>91</v>
      </c>
      <c r="B82" s="284">
        <v>77</v>
      </c>
      <c r="C82" s="345" t="s">
        <v>1816</v>
      </c>
      <c r="D82" s="194" t="s">
        <v>1897</v>
      </c>
      <c r="E82" s="195" t="s">
        <v>1622</v>
      </c>
      <c r="F82" s="320" t="s">
        <v>1851</v>
      </c>
      <c r="G82" s="205" t="s">
        <v>425</v>
      </c>
      <c r="H82" s="280" t="s">
        <v>182</v>
      </c>
      <c r="I82" s="281">
        <v>108.1</v>
      </c>
      <c r="J82" s="210">
        <v>97.5</v>
      </c>
      <c r="K82" s="192">
        <v>10.6</v>
      </c>
      <c r="L82" s="192" t="s">
        <v>28</v>
      </c>
      <c r="M82" s="321">
        <v>6</v>
      </c>
      <c r="N82" s="307">
        <v>12.94</v>
      </c>
      <c r="O82" s="312">
        <v>4658.3999999999996</v>
      </c>
      <c r="P82" s="302">
        <f t="shared" si="15"/>
        <v>2.0929933024214323E-2</v>
      </c>
      <c r="Q82" s="298">
        <v>2</v>
      </c>
      <c r="R82" s="303">
        <f t="shared" si="16"/>
        <v>15112500</v>
      </c>
      <c r="S82" s="303">
        <f t="shared" si="18"/>
        <v>75562500</v>
      </c>
      <c r="T82" s="304">
        <v>0</v>
      </c>
      <c r="U82" s="314">
        <f t="shared" si="20"/>
        <v>721500</v>
      </c>
      <c r="V82" s="304">
        <f t="shared" si="17"/>
        <v>292500</v>
      </c>
      <c r="W82" s="187">
        <f t="shared" si="19"/>
        <v>91689000</v>
      </c>
      <c r="X82" s="278" t="s">
        <v>1950</v>
      </c>
      <c r="Y82" s="293">
        <v>45813</v>
      </c>
      <c r="Z82" s="273" t="s">
        <v>1931</v>
      </c>
      <c r="AA82" s="273" t="s">
        <v>1588</v>
      </c>
      <c r="AB82" s="273" t="s">
        <v>1617</v>
      </c>
      <c r="AC82" s="273" t="s">
        <v>1921</v>
      </c>
      <c r="AE82" s="306" t="e">
        <f>I82-#REF!</f>
        <v>#REF!</v>
      </c>
    </row>
    <row r="83" spans="1:31" ht="43.5" customHeight="1" x14ac:dyDescent="0.25">
      <c r="A83" s="336">
        <v>92</v>
      </c>
      <c r="B83" s="336">
        <v>78</v>
      </c>
      <c r="C83" s="345" t="s">
        <v>1817</v>
      </c>
      <c r="D83" s="194" t="s">
        <v>1897</v>
      </c>
      <c r="E83" s="195" t="s">
        <v>1622</v>
      </c>
      <c r="F83" s="320" t="s">
        <v>1852</v>
      </c>
      <c r="G83" s="205" t="s">
        <v>425</v>
      </c>
      <c r="H83" s="280" t="s">
        <v>190</v>
      </c>
      <c r="I83" s="281">
        <v>60</v>
      </c>
      <c r="J83" s="210">
        <v>55.1</v>
      </c>
      <c r="K83" s="192">
        <v>4.9000000000000004</v>
      </c>
      <c r="L83" s="192" t="s">
        <v>28</v>
      </c>
      <c r="M83" s="321">
        <v>8</v>
      </c>
      <c r="N83" s="307">
        <v>17.52</v>
      </c>
      <c r="O83" s="312">
        <v>6307.2</v>
      </c>
      <c r="P83" s="302">
        <f t="shared" si="15"/>
        <v>8.7360476915271448E-3</v>
      </c>
      <c r="Q83" s="298">
        <v>6</v>
      </c>
      <c r="R83" s="303">
        <f t="shared" si="16"/>
        <v>8540500</v>
      </c>
      <c r="S83" s="303">
        <f t="shared" si="18"/>
        <v>42702500</v>
      </c>
      <c r="T83" s="304">
        <v>0</v>
      </c>
      <c r="U83" s="314">
        <f t="shared" si="20"/>
        <v>407740</v>
      </c>
      <c r="V83" s="304">
        <f t="shared" si="17"/>
        <v>165300</v>
      </c>
      <c r="W83" s="187">
        <f t="shared" si="19"/>
        <v>51816040</v>
      </c>
      <c r="X83" s="278" t="s">
        <v>1950</v>
      </c>
      <c r="Y83" s="293">
        <v>45813</v>
      </c>
      <c r="Z83" s="273" t="s">
        <v>1940</v>
      </c>
      <c r="AA83" s="273" t="s">
        <v>1588</v>
      </c>
      <c r="AB83" s="273" t="s">
        <v>1617</v>
      </c>
      <c r="AC83" s="273" t="s">
        <v>1921</v>
      </c>
      <c r="AE83" s="306" t="e">
        <f>I83-#REF!</f>
        <v>#REF!</v>
      </c>
    </row>
    <row r="84" spans="1:31" ht="43.5" customHeight="1" x14ac:dyDescent="0.25">
      <c r="A84" s="284">
        <v>93</v>
      </c>
      <c r="B84" s="284">
        <v>79</v>
      </c>
      <c r="C84" s="345" t="s">
        <v>1597</v>
      </c>
      <c r="D84" s="194" t="s">
        <v>1897</v>
      </c>
      <c r="E84" s="195" t="s">
        <v>1622</v>
      </c>
      <c r="F84" s="320" t="s">
        <v>1598</v>
      </c>
      <c r="G84" s="205" t="s">
        <v>425</v>
      </c>
      <c r="H84" s="280" t="s">
        <v>572</v>
      </c>
      <c r="I84" s="281">
        <v>108</v>
      </c>
      <c r="J84" s="210">
        <v>99.4</v>
      </c>
      <c r="K84" s="192">
        <v>8.6</v>
      </c>
      <c r="L84" s="192" t="s">
        <v>28</v>
      </c>
      <c r="M84" s="321">
        <v>1</v>
      </c>
      <c r="N84" s="307">
        <v>0.3</v>
      </c>
      <c r="O84" s="312">
        <v>108</v>
      </c>
      <c r="P84" s="302">
        <f t="shared" si="15"/>
        <v>0.92037037037037039</v>
      </c>
      <c r="Q84" s="346">
        <v>2</v>
      </c>
      <c r="R84" s="303">
        <f t="shared" si="16"/>
        <v>15407000</v>
      </c>
      <c r="S84" s="303">
        <f t="shared" si="18"/>
        <v>77035000</v>
      </c>
      <c r="T84" s="304">
        <f>Q84*12*30*16000</f>
        <v>11520000</v>
      </c>
      <c r="U84" s="314">
        <f t="shared" si="20"/>
        <v>735560</v>
      </c>
      <c r="V84" s="304">
        <f t="shared" si="17"/>
        <v>298200</v>
      </c>
      <c r="W84" s="187">
        <f t="shared" si="19"/>
        <v>104995760</v>
      </c>
      <c r="X84" s="278" t="s">
        <v>1950</v>
      </c>
      <c r="Y84" s="293">
        <v>45813</v>
      </c>
      <c r="Z84" s="273" t="s">
        <v>1599</v>
      </c>
      <c r="AA84" s="273" t="s">
        <v>25</v>
      </c>
      <c r="AB84" s="273" t="s">
        <v>1617</v>
      </c>
      <c r="AC84" s="273" t="s">
        <v>1921</v>
      </c>
      <c r="AE84" s="306" t="e">
        <f>I84-#REF!</f>
        <v>#REF!</v>
      </c>
    </row>
    <row r="85" spans="1:31" ht="43.5" customHeight="1" x14ac:dyDescent="0.25">
      <c r="A85" s="284">
        <v>95</v>
      </c>
      <c r="B85" s="336">
        <v>80</v>
      </c>
      <c r="C85" s="345" t="s">
        <v>1819</v>
      </c>
      <c r="D85" s="194" t="s">
        <v>1897</v>
      </c>
      <c r="E85" s="195" t="s">
        <v>1622</v>
      </c>
      <c r="F85" s="320" t="s">
        <v>1854</v>
      </c>
      <c r="G85" s="205" t="s">
        <v>425</v>
      </c>
      <c r="H85" s="280" t="s">
        <v>203</v>
      </c>
      <c r="I85" s="281">
        <v>323.8</v>
      </c>
      <c r="J85" s="210">
        <v>302.5</v>
      </c>
      <c r="K85" s="192">
        <v>21.3</v>
      </c>
      <c r="L85" s="192" t="s">
        <v>28</v>
      </c>
      <c r="M85" s="321">
        <v>6</v>
      </c>
      <c r="N85" s="307">
        <v>13.11</v>
      </c>
      <c r="O85" s="312">
        <v>4719.5999999999995</v>
      </c>
      <c r="P85" s="302">
        <f t="shared" si="15"/>
        <v>6.4094414780913642E-2</v>
      </c>
      <c r="Q85" s="298">
        <v>2</v>
      </c>
      <c r="R85" s="303">
        <f t="shared" si="16"/>
        <v>46887500</v>
      </c>
      <c r="S85" s="303">
        <f t="shared" si="18"/>
        <v>234437500</v>
      </c>
      <c r="T85" s="304">
        <v>0</v>
      </c>
      <c r="U85" s="314">
        <f>116.8*7400</f>
        <v>864320</v>
      </c>
      <c r="V85" s="304">
        <f t="shared" si="17"/>
        <v>907500</v>
      </c>
      <c r="W85" s="187">
        <f t="shared" si="19"/>
        <v>283096820</v>
      </c>
      <c r="X85" s="278" t="s">
        <v>1950</v>
      </c>
      <c r="Y85" s="293">
        <v>45813</v>
      </c>
      <c r="Z85" s="273" t="s">
        <v>1941</v>
      </c>
      <c r="AA85" s="273" t="s">
        <v>1588</v>
      </c>
      <c r="AB85" s="273" t="s">
        <v>1617</v>
      </c>
      <c r="AC85" s="273" t="s">
        <v>1921</v>
      </c>
      <c r="AE85" s="306" t="e">
        <f>I85-#REF!</f>
        <v>#REF!</v>
      </c>
    </row>
    <row r="86" spans="1:31" ht="43.5" customHeight="1" x14ac:dyDescent="0.25">
      <c r="A86" s="336">
        <v>100</v>
      </c>
      <c r="B86" s="284">
        <v>81</v>
      </c>
      <c r="C86" s="345" t="s">
        <v>1824</v>
      </c>
      <c r="D86" s="194" t="s">
        <v>1897</v>
      </c>
      <c r="E86" s="195" t="s">
        <v>1622</v>
      </c>
      <c r="F86" s="320" t="s">
        <v>1858</v>
      </c>
      <c r="G86" s="205" t="s">
        <v>425</v>
      </c>
      <c r="H86" s="280" t="s">
        <v>649</v>
      </c>
      <c r="I86" s="281">
        <v>76.099999999999994</v>
      </c>
      <c r="J86" s="210">
        <v>64.7</v>
      </c>
      <c r="K86" s="192">
        <v>11.4</v>
      </c>
      <c r="L86" s="192" t="s">
        <v>28</v>
      </c>
      <c r="M86" s="321">
        <v>1</v>
      </c>
      <c r="N86" s="307">
        <f>I86/360</f>
        <v>0.21138888888888888</v>
      </c>
      <c r="O86" s="312">
        <v>76.099999999999994</v>
      </c>
      <c r="P86" s="302">
        <f t="shared" si="15"/>
        <v>0.85019710906701718</v>
      </c>
      <c r="Q86" s="298">
        <v>3</v>
      </c>
      <c r="R86" s="303">
        <f t="shared" si="16"/>
        <v>10028500</v>
      </c>
      <c r="S86" s="303">
        <f t="shared" si="18"/>
        <v>50142500</v>
      </c>
      <c r="T86" s="304">
        <f t="shared" ref="T86" si="21">Q86*12*30*16000</f>
        <v>17280000</v>
      </c>
      <c r="U86" s="314">
        <v>0</v>
      </c>
      <c r="V86" s="304">
        <f t="shared" si="17"/>
        <v>194100</v>
      </c>
      <c r="W86" s="187">
        <f t="shared" si="19"/>
        <v>77645100</v>
      </c>
      <c r="X86" s="278" t="s">
        <v>1950</v>
      </c>
      <c r="Y86" s="293">
        <v>45813</v>
      </c>
      <c r="Z86" s="273" t="s">
        <v>1942</v>
      </c>
      <c r="AA86" s="273" t="s">
        <v>1588</v>
      </c>
      <c r="AB86" s="273" t="s">
        <v>1617</v>
      </c>
      <c r="AC86" s="273" t="s">
        <v>1921</v>
      </c>
      <c r="AE86" s="306" t="e">
        <f>I86-#REF!</f>
        <v>#REF!</v>
      </c>
    </row>
    <row r="87" spans="1:31" ht="43.5" customHeight="1" x14ac:dyDescent="0.25">
      <c r="A87" s="322">
        <v>110</v>
      </c>
      <c r="B87" s="336">
        <v>82</v>
      </c>
      <c r="C87" s="146" t="s">
        <v>1827</v>
      </c>
      <c r="D87" s="201" t="s">
        <v>1908</v>
      </c>
      <c r="E87" s="202" t="s">
        <v>1909</v>
      </c>
      <c r="F87" s="323" t="s">
        <v>1860</v>
      </c>
      <c r="G87" s="208" t="s">
        <v>457</v>
      </c>
      <c r="H87" s="208" t="s">
        <v>27</v>
      </c>
      <c r="I87" s="209">
        <v>180.3</v>
      </c>
      <c r="J87" s="214">
        <v>80.2</v>
      </c>
      <c r="K87" s="209">
        <v>100.1</v>
      </c>
      <c r="L87" s="200" t="s">
        <v>28</v>
      </c>
      <c r="M87" s="321">
        <v>2</v>
      </c>
      <c r="N87" s="307">
        <f>O87/360</f>
        <v>0.50083333333333335</v>
      </c>
      <c r="O87" s="312">
        <v>180.3</v>
      </c>
      <c r="P87" s="302">
        <f t="shared" si="15"/>
        <v>0.44481419855795895</v>
      </c>
      <c r="Q87" s="298">
        <v>2</v>
      </c>
      <c r="R87" s="303">
        <f t="shared" si="16"/>
        <v>12431000</v>
      </c>
      <c r="S87" s="303">
        <f t="shared" si="18"/>
        <v>62155000</v>
      </c>
      <c r="T87" s="304">
        <f>Q87*6*30*16000</f>
        <v>5760000</v>
      </c>
      <c r="U87" s="314">
        <f>J87*7400</f>
        <v>593480</v>
      </c>
      <c r="V87" s="304">
        <f t="shared" si="17"/>
        <v>240600</v>
      </c>
      <c r="W87" s="187">
        <f t="shared" si="19"/>
        <v>81180080</v>
      </c>
      <c r="X87" s="278" t="s">
        <v>1948</v>
      </c>
      <c r="Y87" s="282" t="s">
        <v>1949</v>
      </c>
      <c r="Z87" s="187" t="s">
        <v>1980</v>
      </c>
      <c r="AA87" s="187"/>
      <c r="AB87" s="286"/>
      <c r="AC87" s="286"/>
      <c r="AE87" s="306" t="e">
        <f>I87-#REF!</f>
        <v>#REF!</v>
      </c>
    </row>
    <row r="88" spans="1:31" ht="43.5" customHeight="1" x14ac:dyDescent="0.25">
      <c r="A88" s="336">
        <v>111</v>
      </c>
      <c r="B88" s="284">
        <v>83</v>
      </c>
      <c r="C88" s="146" t="s">
        <v>1828</v>
      </c>
      <c r="D88" s="191" t="s">
        <v>1910</v>
      </c>
      <c r="E88" s="202" t="s">
        <v>1909</v>
      </c>
      <c r="F88" s="323" t="s">
        <v>1861</v>
      </c>
      <c r="G88" s="208" t="s">
        <v>457</v>
      </c>
      <c r="H88" s="208" t="s">
        <v>485</v>
      </c>
      <c r="I88" s="209">
        <v>562.20000000000005</v>
      </c>
      <c r="J88" s="214">
        <v>230.5</v>
      </c>
      <c r="K88" s="209">
        <v>331.7</v>
      </c>
      <c r="L88" s="200" t="s">
        <v>28</v>
      </c>
      <c r="M88" s="321">
        <v>1</v>
      </c>
      <c r="N88" s="307">
        <f>O88/360</f>
        <v>1.5616666666666668</v>
      </c>
      <c r="O88" s="312">
        <v>562.20000000000005</v>
      </c>
      <c r="P88" s="302">
        <f t="shared" si="15"/>
        <v>0.40999644254713624</v>
      </c>
      <c r="Q88" s="298">
        <v>3</v>
      </c>
      <c r="R88" s="303">
        <f t="shared" si="16"/>
        <v>35727500</v>
      </c>
      <c r="S88" s="303">
        <f t="shared" si="18"/>
        <v>178637500</v>
      </c>
      <c r="T88" s="304">
        <f>Q88*6*30*16000</f>
        <v>8640000</v>
      </c>
      <c r="U88" s="314">
        <f>J88*7400</f>
        <v>1705700</v>
      </c>
      <c r="V88" s="304">
        <f t="shared" si="17"/>
        <v>691500</v>
      </c>
      <c r="W88" s="187">
        <f t="shared" si="19"/>
        <v>225402200</v>
      </c>
      <c r="X88" s="278" t="s">
        <v>1948</v>
      </c>
      <c r="Y88" s="279" t="s">
        <v>1949</v>
      </c>
      <c r="Z88" s="273" t="s">
        <v>1947</v>
      </c>
      <c r="AA88" s="282">
        <v>41793</v>
      </c>
      <c r="AB88" s="273" t="s">
        <v>1617</v>
      </c>
      <c r="AC88" s="273" t="s">
        <v>1921</v>
      </c>
      <c r="AE88" s="306" t="e">
        <f>I88-#REF!</f>
        <v>#REF!</v>
      </c>
    </row>
    <row r="89" spans="1:31" s="328" customFormat="1" ht="43.5" customHeight="1" x14ac:dyDescent="0.25">
      <c r="A89" s="349"/>
      <c r="B89" s="770" t="s">
        <v>1896</v>
      </c>
      <c r="C89" s="770"/>
      <c r="D89" s="770"/>
      <c r="E89" s="770"/>
      <c r="F89" s="770"/>
      <c r="G89" s="770"/>
      <c r="H89" s="770"/>
      <c r="I89" s="193">
        <f>SUM(I3:I88)</f>
        <v>14855.799999999997</v>
      </c>
      <c r="J89" s="193">
        <f>SUM(J3:J88)</f>
        <v>4781.6000000000004</v>
      </c>
      <c r="K89" s="193">
        <f>SUM(K3:K88)</f>
        <v>10074.199999999997</v>
      </c>
      <c r="L89" s="193"/>
      <c r="M89" s="256">
        <f>SUM(M3:M88)</f>
        <v>379</v>
      </c>
      <c r="N89" s="324"/>
      <c r="O89" s="324"/>
      <c r="P89" s="325"/>
      <c r="Q89" s="343">
        <f t="shared" ref="Q89:W89" si="22">SUM(Q3:Q88)</f>
        <v>296</v>
      </c>
      <c r="R89" s="326">
        <f t="shared" si="22"/>
        <v>741148000</v>
      </c>
      <c r="S89" s="326">
        <f t="shared" si="22"/>
        <v>3705740000</v>
      </c>
      <c r="T89" s="326">
        <f t="shared" si="22"/>
        <v>66240000</v>
      </c>
      <c r="U89" s="326">
        <f t="shared" si="22"/>
        <v>9834600</v>
      </c>
      <c r="V89" s="327">
        <f t="shared" si="22"/>
        <v>14344800</v>
      </c>
      <c r="W89" s="225">
        <f t="shared" si="22"/>
        <v>4537307400</v>
      </c>
      <c r="X89" s="294"/>
      <c r="Y89" s="294"/>
      <c r="Z89" s="225"/>
      <c r="AA89" s="225"/>
      <c r="AB89" s="286"/>
      <c r="AC89" s="286"/>
    </row>
    <row r="90" spans="1:31" ht="43.5" customHeight="1" x14ac:dyDescent="0.25">
      <c r="N90" s="331">
        <f>J89*10500</f>
        <v>50206800.000000007</v>
      </c>
      <c r="W90" s="277">
        <f>SUM(R89:V89)</f>
        <v>4537307400</v>
      </c>
    </row>
    <row r="91" spans="1:31" ht="43.5" customHeight="1" x14ac:dyDescent="0.25">
      <c r="C91" s="335"/>
    </row>
  </sheetData>
  <autoFilter ref="B2:AC90"/>
  <mergeCells count="79">
    <mergeCell ref="B1:B2"/>
    <mergeCell ref="C1:C2"/>
    <mergeCell ref="D1:D2"/>
    <mergeCell ref="E1:E2"/>
    <mergeCell ref="F1:F2"/>
    <mergeCell ref="K9:K10"/>
    <mergeCell ref="L9:L10"/>
    <mergeCell ref="U1:U2"/>
    <mergeCell ref="V1:V2"/>
    <mergeCell ref="W1:W2"/>
    <mergeCell ref="O1:O2"/>
    <mergeCell ref="P1:P2"/>
    <mergeCell ref="Q1:Q2"/>
    <mergeCell ref="R1:R2"/>
    <mergeCell ref="S1:S2"/>
    <mergeCell ref="T1:T2"/>
    <mergeCell ref="G1:L1"/>
    <mergeCell ref="M1:M2"/>
    <mergeCell ref="N1:N2"/>
    <mergeCell ref="M9:M10"/>
    <mergeCell ref="N9:N10"/>
    <mergeCell ref="B9:B10"/>
    <mergeCell ref="G9:G10"/>
    <mergeCell ref="H9:H10"/>
    <mergeCell ref="I9:I10"/>
    <mergeCell ref="J9:J10"/>
    <mergeCell ref="AA1:AA2"/>
    <mergeCell ref="AB1:AB2"/>
    <mergeCell ref="AC1:AC2"/>
    <mergeCell ref="X1:X2"/>
    <mergeCell ref="Y1:Y2"/>
    <mergeCell ref="Z1:Z2"/>
    <mergeCell ref="P9:P10"/>
    <mergeCell ref="R9:R10"/>
    <mergeCell ref="S9:S10"/>
    <mergeCell ref="T9:T10"/>
    <mergeCell ref="U9:U10"/>
    <mergeCell ref="AC9:AC10"/>
    <mergeCell ref="B60:B61"/>
    <mergeCell ref="C60:C61"/>
    <mergeCell ref="D60:D61"/>
    <mergeCell ref="M60:M61"/>
    <mergeCell ref="N60:N61"/>
    <mergeCell ref="O60:O61"/>
    <mergeCell ref="P60:P61"/>
    <mergeCell ref="Q60:Q61"/>
    <mergeCell ref="V9:V10"/>
    <mergeCell ref="W9:W10"/>
    <mergeCell ref="X9:X10"/>
    <mergeCell ref="Y9:Y10"/>
    <mergeCell ref="Z9:Z10"/>
    <mergeCell ref="AA9:AA10"/>
    <mergeCell ref="O9:O10"/>
    <mergeCell ref="T60:T61"/>
    <mergeCell ref="U60:U61"/>
    <mergeCell ref="V60:V61"/>
    <mergeCell ref="W60:W61"/>
    <mergeCell ref="AB9:AB10"/>
    <mergeCell ref="M64:M65"/>
    <mergeCell ref="N64:N65"/>
    <mergeCell ref="O64:O65"/>
    <mergeCell ref="R60:R61"/>
    <mergeCell ref="S60:S61"/>
    <mergeCell ref="V64:V65"/>
    <mergeCell ref="W64:W65"/>
    <mergeCell ref="B89:H89"/>
    <mergeCell ref="A1:A2"/>
    <mergeCell ref="A9:A10"/>
    <mergeCell ref="A60:A61"/>
    <mergeCell ref="A64:A65"/>
    <mergeCell ref="P64:P65"/>
    <mergeCell ref="Q64:Q65"/>
    <mergeCell ref="R64:R65"/>
    <mergeCell ref="S64:S65"/>
    <mergeCell ref="T64:T65"/>
    <mergeCell ref="U64:U65"/>
    <mergeCell ref="B64:B65"/>
    <mergeCell ref="C64:C65"/>
    <mergeCell ref="D64:D65"/>
  </mergeCells>
  <pageMargins left="0.51180993000874897" right="0.26" top="0.42" bottom="0" header="0.31496062992126" footer="0.31496062992126"/>
  <pageSetup paperSize="9" scale="88" orientation="landscape" r:id="rId1"/>
  <rowBreaks count="5" manualBreakCount="5">
    <brk id="8" min="1" max="20" man="1"/>
    <brk id="14" max="16383" man="1"/>
    <brk id="25" min="1" max="20" man="1"/>
    <brk id="34" max="16383" man="1"/>
    <brk id="44" min="1" max="2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1"/>
  <sheetViews>
    <sheetView topLeftCell="A58" zoomScaleNormal="100" workbookViewId="0">
      <selection activeCell="D71" sqref="D71:D120"/>
    </sheetView>
  </sheetViews>
  <sheetFormatPr defaultRowHeight="14.25" x14ac:dyDescent="0.2"/>
  <cols>
    <col min="1" max="1" width="6" customWidth="1"/>
    <col min="2" max="2" width="32.625" customWidth="1"/>
    <col min="3" max="3" width="22.875" customWidth="1"/>
    <col min="4" max="4" width="15.625" style="230" customWidth="1"/>
    <col min="5" max="5" width="17.375" customWidth="1"/>
    <col min="12" max="12" width="18.375" customWidth="1"/>
  </cols>
  <sheetData>
    <row r="1" spans="1:12" ht="52.5" customHeight="1" x14ac:dyDescent="0.2">
      <c r="A1" s="628" t="s">
        <v>0</v>
      </c>
      <c r="B1" s="624" t="s">
        <v>1</v>
      </c>
      <c r="C1" s="624" t="s">
        <v>2</v>
      </c>
      <c r="D1" s="624" t="s">
        <v>3</v>
      </c>
      <c r="E1" s="624" t="s">
        <v>1784</v>
      </c>
      <c r="F1" s="634" t="s">
        <v>1912</v>
      </c>
      <c r="G1" s="634"/>
      <c r="H1" s="634"/>
      <c r="I1" s="634"/>
      <c r="J1" s="634"/>
      <c r="K1" s="634"/>
      <c r="L1" s="697" t="s">
        <v>1867</v>
      </c>
    </row>
    <row r="2" spans="1:12" ht="52.5" customHeight="1" x14ac:dyDescent="0.2">
      <c r="A2" s="628"/>
      <c r="B2" s="624"/>
      <c r="C2" s="624"/>
      <c r="D2" s="624"/>
      <c r="E2" s="624"/>
      <c r="F2" s="97" t="s">
        <v>1773</v>
      </c>
      <c r="G2" s="97" t="s">
        <v>13</v>
      </c>
      <c r="H2" s="98" t="s">
        <v>15</v>
      </c>
      <c r="I2" s="98" t="s">
        <v>16</v>
      </c>
      <c r="J2" s="98" t="s">
        <v>17</v>
      </c>
      <c r="K2" s="98" t="s">
        <v>14</v>
      </c>
      <c r="L2" s="697"/>
    </row>
    <row r="3" spans="1:12" ht="42" customHeight="1" x14ac:dyDescent="0.2">
      <c r="A3" s="125" t="s">
        <v>1876</v>
      </c>
      <c r="B3" s="155" t="s">
        <v>1877</v>
      </c>
      <c r="C3" s="155" t="s">
        <v>1878</v>
      </c>
      <c r="D3" s="155" t="s">
        <v>1879</v>
      </c>
      <c r="E3" s="155" t="s">
        <v>1880</v>
      </c>
      <c r="F3" s="125" t="s">
        <v>1881</v>
      </c>
      <c r="G3" s="125" t="s">
        <v>1882</v>
      </c>
      <c r="H3" s="160" t="s">
        <v>1883</v>
      </c>
      <c r="I3" s="162" t="s">
        <v>1884</v>
      </c>
      <c r="J3" s="160" t="s">
        <v>1885</v>
      </c>
      <c r="K3" s="160" t="s">
        <v>1886</v>
      </c>
      <c r="L3" s="163" t="s">
        <v>1887</v>
      </c>
    </row>
    <row r="4" spans="1:12" ht="52.5" customHeight="1" x14ac:dyDescent="0.2">
      <c r="A4" s="101">
        <v>1</v>
      </c>
      <c r="B4" s="121" t="s">
        <v>1756</v>
      </c>
      <c r="C4" s="128" t="s">
        <v>1770</v>
      </c>
      <c r="D4" s="121" t="s">
        <v>1623</v>
      </c>
      <c r="E4" s="155" t="s">
        <v>22</v>
      </c>
      <c r="F4" s="101" t="s">
        <v>27</v>
      </c>
      <c r="G4" s="101" t="s">
        <v>27</v>
      </c>
      <c r="H4" s="120">
        <v>703</v>
      </c>
      <c r="I4" s="215">
        <v>199.9</v>
      </c>
      <c r="J4" s="120">
        <f t="shared" ref="J4:J14" si="0">H4-I4</f>
        <v>503.1</v>
      </c>
      <c r="K4" s="120" t="s">
        <v>28</v>
      </c>
      <c r="L4" s="227">
        <v>0</v>
      </c>
    </row>
    <row r="5" spans="1:12" ht="59.25" customHeight="1" x14ac:dyDescent="0.2">
      <c r="A5" s="101">
        <v>2</v>
      </c>
      <c r="B5" s="121" t="s">
        <v>1612</v>
      </c>
      <c r="C5" s="128" t="s">
        <v>121</v>
      </c>
      <c r="D5" s="121" t="s">
        <v>1623</v>
      </c>
      <c r="E5" s="155" t="s">
        <v>122</v>
      </c>
      <c r="F5" s="101" t="s">
        <v>27</v>
      </c>
      <c r="G5" s="101" t="s">
        <v>125</v>
      </c>
      <c r="H5" s="120">
        <v>162</v>
      </c>
      <c r="I5" s="215">
        <v>72.7</v>
      </c>
      <c r="J5" s="120">
        <f t="shared" si="0"/>
        <v>89.3</v>
      </c>
      <c r="K5" s="120" t="s">
        <v>28</v>
      </c>
      <c r="L5" s="228">
        <v>0</v>
      </c>
    </row>
    <row r="6" spans="1:12" ht="52.5" customHeight="1" x14ac:dyDescent="0.2">
      <c r="A6" s="101">
        <v>3</v>
      </c>
      <c r="B6" s="121" t="s">
        <v>1545</v>
      </c>
      <c r="C6" s="129" t="s">
        <v>35</v>
      </c>
      <c r="D6" s="121" t="s">
        <v>1623</v>
      </c>
      <c r="E6" s="155" t="s">
        <v>1546</v>
      </c>
      <c r="F6" s="101" t="s">
        <v>27</v>
      </c>
      <c r="G6" s="101" t="s">
        <v>485</v>
      </c>
      <c r="H6" s="120">
        <v>32.6</v>
      </c>
      <c r="I6" s="215">
        <v>14.8</v>
      </c>
      <c r="J6" s="120">
        <f t="shared" si="0"/>
        <v>17.8</v>
      </c>
      <c r="K6" s="120" t="s">
        <v>28</v>
      </c>
      <c r="L6" s="228">
        <v>0</v>
      </c>
    </row>
    <row r="7" spans="1:12" ht="52.5" customHeight="1" x14ac:dyDescent="0.2">
      <c r="A7" s="101">
        <v>4</v>
      </c>
      <c r="B7" s="102" t="s">
        <v>127</v>
      </c>
      <c r="C7" s="129" t="s">
        <v>35</v>
      </c>
      <c r="D7" s="121" t="s">
        <v>1623</v>
      </c>
      <c r="E7" s="155" t="s">
        <v>128</v>
      </c>
      <c r="F7" s="101" t="s">
        <v>27</v>
      </c>
      <c r="G7" s="101" t="s">
        <v>131</v>
      </c>
      <c r="H7" s="120">
        <v>64.8</v>
      </c>
      <c r="I7" s="215">
        <v>28.7</v>
      </c>
      <c r="J7" s="120">
        <f t="shared" si="0"/>
        <v>36.099999999999994</v>
      </c>
      <c r="K7" s="120" t="s">
        <v>28</v>
      </c>
      <c r="L7" s="228">
        <v>0</v>
      </c>
    </row>
    <row r="8" spans="1:12" ht="52.5" customHeight="1" x14ac:dyDescent="0.2">
      <c r="A8" s="101">
        <v>5</v>
      </c>
      <c r="B8" s="102" t="s">
        <v>1613</v>
      </c>
      <c r="C8" s="128" t="s">
        <v>1614</v>
      </c>
      <c r="D8" s="121" t="s">
        <v>1623</v>
      </c>
      <c r="E8" s="155" t="s">
        <v>133</v>
      </c>
      <c r="F8" s="101" t="s">
        <v>27</v>
      </c>
      <c r="G8" s="101" t="s">
        <v>137</v>
      </c>
      <c r="H8" s="120">
        <v>97.5</v>
      </c>
      <c r="I8" s="215">
        <v>42.9</v>
      </c>
      <c r="J8" s="120">
        <f t="shared" si="0"/>
        <v>54.6</v>
      </c>
      <c r="K8" s="120" t="s">
        <v>28</v>
      </c>
      <c r="L8" s="228">
        <v>0</v>
      </c>
    </row>
    <row r="9" spans="1:12" ht="52.5" customHeight="1" x14ac:dyDescent="0.2">
      <c r="A9" s="101">
        <v>6</v>
      </c>
      <c r="B9" s="102" t="s">
        <v>198</v>
      </c>
      <c r="C9" s="129" t="s">
        <v>35</v>
      </c>
      <c r="D9" s="121" t="s">
        <v>1623</v>
      </c>
      <c r="E9" s="155" t="s">
        <v>199</v>
      </c>
      <c r="F9" s="101" t="s">
        <v>27</v>
      </c>
      <c r="G9" s="101" t="s">
        <v>203</v>
      </c>
      <c r="H9" s="120">
        <v>97.1</v>
      </c>
      <c r="I9" s="215">
        <v>40.6</v>
      </c>
      <c r="J9" s="120">
        <f t="shared" si="0"/>
        <v>56.499999999999993</v>
      </c>
      <c r="K9" s="120" t="s">
        <v>28</v>
      </c>
      <c r="L9" s="228">
        <v>0</v>
      </c>
    </row>
    <row r="10" spans="1:12" ht="52.5" customHeight="1" x14ac:dyDescent="0.2">
      <c r="A10" s="101">
        <v>7</v>
      </c>
      <c r="B10" s="102" t="s">
        <v>259</v>
      </c>
      <c r="C10" s="129" t="s">
        <v>35</v>
      </c>
      <c r="D10" s="121" t="s">
        <v>1623</v>
      </c>
      <c r="E10" s="155" t="s">
        <v>260</v>
      </c>
      <c r="F10" s="101" t="s">
        <v>27</v>
      </c>
      <c r="G10" s="101" t="s">
        <v>263</v>
      </c>
      <c r="H10" s="120">
        <v>32.299999999999997</v>
      </c>
      <c r="I10" s="215">
        <v>12.9</v>
      </c>
      <c r="J10" s="120">
        <f t="shared" si="0"/>
        <v>19.399999999999999</v>
      </c>
      <c r="K10" s="120" t="s">
        <v>28</v>
      </c>
      <c r="L10" s="228">
        <v>0</v>
      </c>
    </row>
    <row r="11" spans="1:12" ht="52.5" customHeight="1" x14ac:dyDescent="0.2">
      <c r="A11" s="101">
        <v>8</v>
      </c>
      <c r="B11" s="102" t="s">
        <v>1555</v>
      </c>
      <c r="C11" s="129" t="s">
        <v>35</v>
      </c>
      <c r="D11" s="121" t="s">
        <v>1623</v>
      </c>
      <c r="E11" s="155" t="s">
        <v>1549</v>
      </c>
      <c r="F11" s="101" t="s">
        <v>27</v>
      </c>
      <c r="G11" s="101" t="s">
        <v>289</v>
      </c>
      <c r="H11" s="120">
        <v>162</v>
      </c>
      <c r="I11" s="215">
        <v>63.3</v>
      </c>
      <c r="J11" s="120">
        <f t="shared" si="0"/>
        <v>98.7</v>
      </c>
      <c r="K11" s="120" t="s">
        <v>28</v>
      </c>
      <c r="L11" s="228">
        <v>0</v>
      </c>
    </row>
    <row r="12" spans="1:12" ht="52.5" customHeight="1" x14ac:dyDescent="0.2">
      <c r="A12" s="101">
        <v>9</v>
      </c>
      <c r="B12" s="102" t="s">
        <v>1556</v>
      </c>
      <c r="C12" s="129" t="s">
        <v>35</v>
      </c>
      <c r="D12" s="121" t="s">
        <v>1623</v>
      </c>
      <c r="E12" s="155" t="s">
        <v>1553</v>
      </c>
      <c r="F12" s="101" t="s">
        <v>27</v>
      </c>
      <c r="G12" s="101" t="s">
        <v>325</v>
      </c>
      <c r="H12" s="120">
        <v>32.6</v>
      </c>
      <c r="I12" s="215">
        <v>12.3</v>
      </c>
      <c r="J12" s="120">
        <f t="shared" si="0"/>
        <v>20.3</v>
      </c>
      <c r="K12" s="120" t="s">
        <v>28</v>
      </c>
      <c r="L12" s="228">
        <v>0</v>
      </c>
    </row>
    <row r="13" spans="1:12" ht="52.5" customHeight="1" x14ac:dyDescent="0.2">
      <c r="A13" s="101">
        <v>10</v>
      </c>
      <c r="B13" s="102" t="s">
        <v>369</v>
      </c>
      <c r="C13" s="128" t="s">
        <v>1615</v>
      </c>
      <c r="D13" s="121" t="s">
        <v>1623</v>
      </c>
      <c r="E13" s="155" t="s">
        <v>370</v>
      </c>
      <c r="F13" s="101" t="s">
        <v>27</v>
      </c>
      <c r="G13" s="101" t="s">
        <v>373</v>
      </c>
      <c r="H13" s="120">
        <v>64.8</v>
      </c>
      <c r="I13" s="215">
        <v>24.4</v>
      </c>
      <c r="J13" s="120">
        <f t="shared" si="0"/>
        <v>40.4</v>
      </c>
      <c r="K13" s="120" t="s">
        <v>28</v>
      </c>
      <c r="L13" s="228">
        <v>0</v>
      </c>
    </row>
    <row r="14" spans="1:12" ht="52.5" customHeight="1" x14ac:dyDescent="0.2">
      <c r="A14" s="612">
        <v>11</v>
      </c>
      <c r="B14" s="121" t="s">
        <v>375</v>
      </c>
      <c r="C14" s="129" t="s">
        <v>35</v>
      </c>
      <c r="D14" s="121" t="s">
        <v>1623</v>
      </c>
      <c r="E14" s="155" t="s">
        <v>376</v>
      </c>
      <c r="F14" s="612" t="s">
        <v>27</v>
      </c>
      <c r="G14" s="612" t="s">
        <v>379</v>
      </c>
      <c r="H14" s="616">
        <v>64.8</v>
      </c>
      <c r="I14" s="696">
        <v>24.4</v>
      </c>
      <c r="J14" s="616">
        <f t="shared" si="0"/>
        <v>40.4</v>
      </c>
      <c r="K14" s="616" t="s">
        <v>28</v>
      </c>
      <c r="L14" s="229">
        <v>0</v>
      </c>
    </row>
    <row r="15" spans="1:12" ht="52.5" customHeight="1" x14ac:dyDescent="0.2">
      <c r="A15" s="612"/>
      <c r="B15" s="121" t="s">
        <v>381</v>
      </c>
      <c r="C15" s="129" t="s">
        <v>35</v>
      </c>
      <c r="D15" s="121" t="s">
        <v>1623</v>
      </c>
      <c r="E15" s="155" t="s">
        <v>382</v>
      </c>
      <c r="F15" s="612"/>
      <c r="G15" s="612"/>
      <c r="H15" s="616"/>
      <c r="I15" s="696"/>
      <c r="J15" s="616"/>
      <c r="K15" s="616"/>
      <c r="L15" s="229"/>
    </row>
    <row r="16" spans="1:12" ht="52.5" customHeight="1" x14ac:dyDescent="0.2">
      <c r="A16" s="101">
        <v>12</v>
      </c>
      <c r="B16" s="121" t="s">
        <v>1560</v>
      </c>
      <c r="C16" s="129" t="s">
        <v>35</v>
      </c>
      <c r="D16" s="121" t="s">
        <v>1623</v>
      </c>
      <c r="E16" s="155" t="s">
        <v>1757</v>
      </c>
      <c r="F16" s="101" t="s">
        <v>27</v>
      </c>
      <c r="G16" s="101" t="s">
        <v>408</v>
      </c>
      <c r="H16" s="120">
        <v>162.4</v>
      </c>
      <c r="I16" s="215">
        <v>58.8</v>
      </c>
      <c r="J16" s="120">
        <f>H16-I16</f>
        <v>103.60000000000001</v>
      </c>
      <c r="K16" s="120" t="s">
        <v>28</v>
      </c>
      <c r="L16" s="228">
        <v>0</v>
      </c>
    </row>
    <row r="17" spans="1:12" ht="52.5" customHeight="1" x14ac:dyDescent="0.2">
      <c r="A17" s="101">
        <v>13</v>
      </c>
      <c r="B17" s="102" t="s">
        <v>843</v>
      </c>
      <c r="C17" s="129" t="s">
        <v>35</v>
      </c>
      <c r="D17" s="121" t="s">
        <v>1624</v>
      </c>
      <c r="E17" s="155" t="s">
        <v>844</v>
      </c>
      <c r="F17" s="101">
        <v>5</v>
      </c>
      <c r="G17" s="101">
        <v>5</v>
      </c>
      <c r="H17" s="120">
        <v>272.2</v>
      </c>
      <c r="I17" s="215">
        <v>4.5999999999999996</v>
      </c>
      <c r="J17" s="120">
        <f>H17-I17</f>
        <v>267.59999999999997</v>
      </c>
      <c r="K17" s="120" t="s">
        <v>28</v>
      </c>
      <c r="L17" s="228">
        <v>0</v>
      </c>
    </row>
    <row r="18" spans="1:12" ht="52.5" customHeight="1" x14ac:dyDescent="0.2">
      <c r="A18" s="101">
        <v>14</v>
      </c>
      <c r="B18" s="102" t="s">
        <v>1620</v>
      </c>
      <c r="C18" s="129" t="s">
        <v>35</v>
      </c>
      <c r="D18" s="121" t="s">
        <v>1625</v>
      </c>
      <c r="E18" s="155" t="s">
        <v>1570</v>
      </c>
      <c r="F18" s="101" t="s">
        <v>424</v>
      </c>
      <c r="G18" s="101" t="s">
        <v>485</v>
      </c>
      <c r="H18" s="120">
        <v>36.5</v>
      </c>
      <c r="I18" s="215">
        <v>12.7</v>
      </c>
      <c r="J18" s="120">
        <f>H18-I18</f>
        <v>23.8</v>
      </c>
      <c r="K18" s="120" t="s">
        <v>28</v>
      </c>
      <c r="L18" s="228">
        <v>0</v>
      </c>
    </row>
    <row r="19" spans="1:12" ht="52.5" customHeight="1" x14ac:dyDescent="0.2">
      <c r="A19" s="612">
        <v>15</v>
      </c>
      <c r="B19" s="102" t="s">
        <v>516</v>
      </c>
      <c r="C19" s="128" t="s">
        <v>1626</v>
      </c>
      <c r="D19" s="618" t="s">
        <v>1625</v>
      </c>
      <c r="E19" s="155" t="s">
        <v>517</v>
      </c>
      <c r="F19" s="612" t="s">
        <v>424</v>
      </c>
      <c r="G19" s="612" t="s">
        <v>29</v>
      </c>
      <c r="H19" s="616">
        <v>72</v>
      </c>
      <c r="I19" s="696">
        <v>25.5</v>
      </c>
      <c r="J19" s="616">
        <f>H19-I19</f>
        <v>46.5</v>
      </c>
      <c r="K19" s="616" t="s">
        <v>28</v>
      </c>
      <c r="L19" s="229">
        <v>0</v>
      </c>
    </row>
    <row r="20" spans="1:12" ht="52.5" customHeight="1" x14ac:dyDescent="0.2">
      <c r="A20" s="612"/>
      <c r="B20" s="102" t="s">
        <v>522</v>
      </c>
      <c r="C20" s="128" t="s">
        <v>1771</v>
      </c>
      <c r="D20" s="618"/>
      <c r="E20" s="155" t="s">
        <v>524</v>
      </c>
      <c r="F20" s="612"/>
      <c r="G20" s="612"/>
      <c r="H20" s="616"/>
      <c r="I20" s="696"/>
      <c r="J20" s="616"/>
      <c r="K20" s="616"/>
      <c r="L20" s="229"/>
    </row>
    <row r="21" spans="1:12" ht="52.5" customHeight="1" x14ac:dyDescent="0.2">
      <c r="A21" s="612"/>
      <c r="B21" s="102" t="s">
        <v>525</v>
      </c>
      <c r="C21" s="128" t="s">
        <v>1627</v>
      </c>
      <c r="D21" s="618"/>
      <c r="E21" s="155" t="s">
        <v>526</v>
      </c>
      <c r="F21" s="612"/>
      <c r="G21" s="612"/>
      <c r="H21" s="616"/>
      <c r="I21" s="696"/>
      <c r="J21" s="616"/>
      <c r="K21" s="616"/>
      <c r="L21" s="229"/>
    </row>
    <row r="22" spans="1:12" ht="52.5" customHeight="1" x14ac:dyDescent="0.2">
      <c r="A22" s="101">
        <v>16</v>
      </c>
      <c r="B22" s="102" t="s">
        <v>1634</v>
      </c>
      <c r="C22" s="129" t="s">
        <v>35</v>
      </c>
      <c r="D22" s="121" t="s">
        <v>1632</v>
      </c>
      <c r="E22" s="155" t="s">
        <v>1572</v>
      </c>
      <c r="F22" s="101">
        <v>5</v>
      </c>
      <c r="G22" s="101">
        <v>20</v>
      </c>
      <c r="H22" s="120">
        <v>108</v>
      </c>
      <c r="I22" s="215">
        <v>1.8</v>
      </c>
      <c r="J22" s="120">
        <f t="shared" ref="J22:J71" si="1">H22-I22</f>
        <v>106.2</v>
      </c>
      <c r="K22" s="120" t="s">
        <v>28</v>
      </c>
      <c r="L22" s="228">
        <v>0</v>
      </c>
    </row>
    <row r="23" spans="1:12" ht="52.5" customHeight="1" x14ac:dyDescent="0.2">
      <c r="A23" s="101">
        <v>17</v>
      </c>
      <c r="B23" s="102" t="s">
        <v>1636</v>
      </c>
      <c r="C23" s="128" t="s">
        <v>1772</v>
      </c>
      <c r="D23" s="121" t="s">
        <v>1632</v>
      </c>
      <c r="E23" s="155" t="s">
        <v>1575</v>
      </c>
      <c r="F23" s="101">
        <v>5</v>
      </c>
      <c r="G23" s="101">
        <v>21</v>
      </c>
      <c r="H23" s="120">
        <v>107.9</v>
      </c>
      <c r="I23" s="215">
        <v>1.2</v>
      </c>
      <c r="J23" s="120">
        <f t="shared" si="1"/>
        <v>106.7</v>
      </c>
      <c r="K23" s="120" t="s">
        <v>28</v>
      </c>
      <c r="L23" s="228">
        <v>0</v>
      </c>
    </row>
    <row r="24" spans="1:12" ht="52.5" customHeight="1" x14ac:dyDescent="0.2">
      <c r="A24" s="101">
        <v>18</v>
      </c>
      <c r="B24" s="102" t="s">
        <v>534</v>
      </c>
      <c r="C24" s="129" t="s">
        <v>35</v>
      </c>
      <c r="D24" s="121" t="s">
        <v>1625</v>
      </c>
      <c r="E24" s="155" t="s">
        <v>535</v>
      </c>
      <c r="F24" s="101" t="s">
        <v>424</v>
      </c>
      <c r="G24" s="101" t="s">
        <v>137</v>
      </c>
      <c r="H24" s="120">
        <v>291.2</v>
      </c>
      <c r="I24" s="215">
        <v>100.4</v>
      </c>
      <c r="J24" s="120">
        <f t="shared" si="1"/>
        <v>190.79999999999998</v>
      </c>
      <c r="K24" s="120" t="s">
        <v>28</v>
      </c>
      <c r="L24" s="228">
        <v>0</v>
      </c>
    </row>
    <row r="25" spans="1:12" ht="52.5" customHeight="1" x14ac:dyDescent="0.2">
      <c r="A25" s="101">
        <v>19</v>
      </c>
      <c r="B25" s="121" t="s">
        <v>1638</v>
      </c>
      <c r="C25" s="129" t="s">
        <v>35</v>
      </c>
      <c r="D25" s="121" t="s">
        <v>1625</v>
      </c>
      <c r="E25" s="155" t="s">
        <v>1749</v>
      </c>
      <c r="F25" s="101" t="s">
        <v>424</v>
      </c>
      <c r="G25" s="101" t="s">
        <v>146</v>
      </c>
      <c r="H25" s="120">
        <v>146.5</v>
      </c>
      <c r="I25" s="215">
        <v>50.1</v>
      </c>
      <c r="J25" s="120">
        <f t="shared" si="1"/>
        <v>96.4</v>
      </c>
      <c r="K25" s="120" t="s">
        <v>28</v>
      </c>
      <c r="L25" s="228">
        <v>0</v>
      </c>
    </row>
    <row r="26" spans="1:12" ht="52.5" customHeight="1" x14ac:dyDescent="0.2">
      <c r="A26" s="101">
        <v>20</v>
      </c>
      <c r="B26" s="121" t="s">
        <v>1639</v>
      </c>
      <c r="C26" s="129" t="s">
        <v>35</v>
      </c>
      <c r="D26" s="121" t="s">
        <v>1625</v>
      </c>
      <c r="E26" s="155" t="s">
        <v>546</v>
      </c>
      <c r="F26" s="101" t="s">
        <v>424</v>
      </c>
      <c r="G26" s="101" t="s">
        <v>161</v>
      </c>
      <c r="H26" s="120">
        <v>73.5</v>
      </c>
      <c r="I26" s="215">
        <v>24.9</v>
      </c>
      <c r="J26" s="120">
        <f t="shared" si="1"/>
        <v>48.6</v>
      </c>
      <c r="K26" s="120" t="s">
        <v>28</v>
      </c>
      <c r="L26" s="228">
        <v>0</v>
      </c>
    </row>
    <row r="27" spans="1:12" ht="52.5" customHeight="1" x14ac:dyDescent="0.2">
      <c r="A27" s="101">
        <v>21</v>
      </c>
      <c r="B27" s="102" t="s">
        <v>1640</v>
      </c>
      <c r="C27" s="129" t="s">
        <v>35</v>
      </c>
      <c r="D27" s="121" t="s">
        <v>1625</v>
      </c>
      <c r="E27" s="155" t="s">
        <v>1641</v>
      </c>
      <c r="F27" s="101" t="s">
        <v>424</v>
      </c>
      <c r="G27" s="101" t="s">
        <v>182</v>
      </c>
      <c r="H27" s="120">
        <v>184.6</v>
      </c>
      <c r="I27" s="215">
        <v>62.4</v>
      </c>
      <c r="J27" s="120">
        <f t="shared" si="1"/>
        <v>122.19999999999999</v>
      </c>
      <c r="K27" s="120" t="s">
        <v>28</v>
      </c>
      <c r="L27" s="228">
        <v>0</v>
      </c>
    </row>
    <row r="28" spans="1:12" ht="52.5" customHeight="1" x14ac:dyDescent="0.2">
      <c r="A28" s="101">
        <v>22</v>
      </c>
      <c r="B28" s="102" t="s">
        <v>1642</v>
      </c>
      <c r="C28" s="129" t="s">
        <v>35</v>
      </c>
      <c r="D28" s="121" t="s">
        <v>1625</v>
      </c>
      <c r="E28" s="155" t="s">
        <v>1643</v>
      </c>
      <c r="F28" s="101" t="s">
        <v>424</v>
      </c>
      <c r="G28" s="101" t="s">
        <v>575</v>
      </c>
      <c r="H28" s="120">
        <v>111.9</v>
      </c>
      <c r="I28" s="215">
        <v>37.6</v>
      </c>
      <c r="J28" s="120">
        <f t="shared" si="1"/>
        <v>74.300000000000011</v>
      </c>
      <c r="K28" s="120" t="s">
        <v>28</v>
      </c>
      <c r="L28" s="228">
        <v>0</v>
      </c>
    </row>
    <row r="29" spans="1:12" ht="52.5" customHeight="1" x14ac:dyDescent="0.2">
      <c r="A29" s="101">
        <v>23</v>
      </c>
      <c r="B29" s="121" t="s">
        <v>1646</v>
      </c>
      <c r="C29" s="129" t="s">
        <v>35</v>
      </c>
      <c r="D29" s="121" t="s">
        <v>1625</v>
      </c>
      <c r="E29" s="155" t="s">
        <v>579</v>
      </c>
      <c r="F29" s="101" t="s">
        <v>424</v>
      </c>
      <c r="G29" s="101" t="s">
        <v>203</v>
      </c>
      <c r="H29" s="120">
        <v>147.80000000000001</v>
      </c>
      <c r="I29" s="215">
        <v>49.8</v>
      </c>
      <c r="J29" s="120">
        <f t="shared" si="1"/>
        <v>98.000000000000014</v>
      </c>
      <c r="K29" s="120" t="s">
        <v>28</v>
      </c>
      <c r="L29" s="228">
        <v>0</v>
      </c>
    </row>
    <row r="30" spans="1:12" ht="52.5" customHeight="1" x14ac:dyDescent="0.2">
      <c r="A30" s="101">
        <v>24</v>
      </c>
      <c r="B30" s="121" t="s">
        <v>1647</v>
      </c>
      <c r="C30" s="129" t="s">
        <v>35</v>
      </c>
      <c r="D30" s="121" t="s">
        <v>1625</v>
      </c>
      <c r="E30" s="155" t="s">
        <v>1648</v>
      </c>
      <c r="F30" s="101" t="s">
        <v>424</v>
      </c>
      <c r="G30" s="101" t="s">
        <v>649</v>
      </c>
      <c r="H30" s="120">
        <v>37.700000000000003</v>
      </c>
      <c r="I30" s="215">
        <v>12.4</v>
      </c>
      <c r="J30" s="120">
        <f t="shared" si="1"/>
        <v>25.300000000000004</v>
      </c>
      <c r="K30" s="120" t="s">
        <v>28</v>
      </c>
      <c r="L30" s="228">
        <v>0</v>
      </c>
    </row>
    <row r="31" spans="1:12" ht="52.5" customHeight="1" x14ac:dyDescent="0.2">
      <c r="A31" s="101">
        <v>25</v>
      </c>
      <c r="B31" s="121" t="s">
        <v>1649</v>
      </c>
      <c r="C31" s="129" t="s">
        <v>35</v>
      </c>
      <c r="D31" s="121" t="s">
        <v>1625</v>
      </c>
      <c r="E31" s="155" t="s">
        <v>1751</v>
      </c>
      <c r="F31" s="101" t="s">
        <v>424</v>
      </c>
      <c r="G31" s="101" t="s">
        <v>237</v>
      </c>
      <c r="H31" s="120">
        <v>114.4</v>
      </c>
      <c r="I31" s="215">
        <v>37.5</v>
      </c>
      <c r="J31" s="120">
        <f t="shared" si="1"/>
        <v>76.900000000000006</v>
      </c>
      <c r="K31" s="120" t="s">
        <v>28</v>
      </c>
      <c r="L31" s="228">
        <v>0</v>
      </c>
    </row>
    <row r="32" spans="1:12" ht="52.5" customHeight="1" x14ac:dyDescent="0.2">
      <c r="A32" s="101">
        <v>26</v>
      </c>
      <c r="B32" s="121" t="s">
        <v>1650</v>
      </c>
      <c r="C32" s="129" t="s">
        <v>35</v>
      </c>
      <c r="D32" s="121" t="s">
        <v>1625</v>
      </c>
      <c r="E32" s="155" t="s">
        <v>1578</v>
      </c>
      <c r="F32" s="101">
        <v>5</v>
      </c>
      <c r="G32" s="101">
        <v>46</v>
      </c>
      <c r="H32" s="120">
        <v>77.3</v>
      </c>
      <c r="I32" s="215">
        <v>24.9</v>
      </c>
      <c r="J32" s="120">
        <f t="shared" si="1"/>
        <v>52.4</v>
      </c>
      <c r="K32" s="120" t="s">
        <v>28</v>
      </c>
      <c r="L32" s="228">
        <v>0</v>
      </c>
    </row>
    <row r="33" spans="1:12" ht="52.5" customHeight="1" x14ac:dyDescent="0.2">
      <c r="A33" s="101">
        <v>27</v>
      </c>
      <c r="B33" s="121" t="s">
        <v>1651</v>
      </c>
      <c r="C33" s="129" t="s">
        <v>35</v>
      </c>
      <c r="D33" s="121" t="s">
        <v>1625</v>
      </c>
      <c r="E33" s="155" t="s">
        <v>1753</v>
      </c>
      <c r="F33" s="101" t="s">
        <v>424</v>
      </c>
      <c r="G33" s="101" t="s">
        <v>296</v>
      </c>
      <c r="H33" s="120">
        <v>76.599999999999994</v>
      </c>
      <c r="I33" s="215">
        <v>24.8</v>
      </c>
      <c r="J33" s="120">
        <f t="shared" si="1"/>
        <v>51.8</v>
      </c>
      <c r="K33" s="120" t="s">
        <v>28</v>
      </c>
      <c r="L33" s="228">
        <v>0</v>
      </c>
    </row>
    <row r="34" spans="1:12" ht="52.5" customHeight="1" x14ac:dyDescent="0.2">
      <c r="A34" s="101">
        <v>28</v>
      </c>
      <c r="B34" s="102" t="s">
        <v>664</v>
      </c>
      <c r="C34" s="129" t="s">
        <v>35</v>
      </c>
      <c r="D34" s="121" t="s">
        <v>1625</v>
      </c>
      <c r="E34" s="155" t="s">
        <v>665</v>
      </c>
      <c r="F34" s="101" t="s">
        <v>424</v>
      </c>
      <c r="G34" s="101" t="s">
        <v>315</v>
      </c>
      <c r="H34" s="120">
        <v>274.7</v>
      </c>
      <c r="I34" s="215">
        <v>87.4</v>
      </c>
      <c r="J34" s="120">
        <f t="shared" si="1"/>
        <v>187.29999999999998</v>
      </c>
      <c r="K34" s="120" t="s">
        <v>28</v>
      </c>
      <c r="L34" s="228">
        <v>0</v>
      </c>
    </row>
    <row r="35" spans="1:12" ht="52.5" customHeight="1" x14ac:dyDescent="0.2">
      <c r="A35" s="101">
        <v>29</v>
      </c>
      <c r="B35" s="121" t="s">
        <v>1652</v>
      </c>
      <c r="C35" s="129" t="s">
        <v>35</v>
      </c>
      <c r="D35" s="121" t="s">
        <v>1625</v>
      </c>
      <c r="E35" s="155" t="s">
        <v>700</v>
      </c>
      <c r="F35" s="101" t="s">
        <v>424</v>
      </c>
      <c r="G35" s="101" t="s">
        <v>346</v>
      </c>
      <c r="H35" s="120">
        <v>120.4</v>
      </c>
      <c r="I35" s="215">
        <v>37.6</v>
      </c>
      <c r="J35" s="120">
        <f t="shared" si="1"/>
        <v>82.800000000000011</v>
      </c>
      <c r="K35" s="120" t="s">
        <v>28</v>
      </c>
      <c r="L35" s="228">
        <v>0</v>
      </c>
    </row>
    <row r="36" spans="1:12" ht="52.5" customHeight="1" x14ac:dyDescent="0.2">
      <c r="A36" s="101">
        <v>30</v>
      </c>
      <c r="B36" s="121" t="s">
        <v>1769</v>
      </c>
      <c r="C36" s="129" t="s">
        <v>35</v>
      </c>
      <c r="D36" s="121" t="s">
        <v>1625</v>
      </c>
      <c r="E36" s="155" t="s">
        <v>1754</v>
      </c>
      <c r="F36" s="101" t="s">
        <v>424</v>
      </c>
      <c r="G36" s="101" t="s">
        <v>359</v>
      </c>
      <c r="H36" s="120">
        <v>159.9</v>
      </c>
      <c r="I36" s="215">
        <v>50.1</v>
      </c>
      <c r="J36" s="120">
        <f t="shared" si="1"/>
        <v>109.80000000000001</v>
      </c>
      <c r="K36" s="120" t="s">
        <v>28</v>
      </c>
      <c r="L36" s="228">
        <v>0</v>
      </c>
    </row>
    <row r="37" spans="1:12" ht="52.5" customHeight="1" x14ac:dyDescent="0.2">
      <c r="A37" s="101">
        <v>31</v>
      </c>
      <c r="B37" s="121" t="s">
        <v>1656</v>
      </c>
      <c r="C37" s="129" t="s">
        <v>35</v>
      </c>
      <c r="D37" s="121" t="s">
        <v>1625</v>
      </c>
      <c r="E37" s="155" t="s">
        <v>715</v>
      </c>
      <c r="F37" s="101" t="s">
        <v>424</v>
      </c>
      <c r="G37" s="101" t="s">
        <v>366</v>
      </c>
      <c r="H37" s="120">
        <v>199.3</v>
      </c>
      <c r="I37" s="215">
        <v>62.4</v>
      </c>
      <c r="J37" s="120">
        <f t="shared" si="1"/>
        <v>136.9</v>
      </c>
      <c r="K37" s="120" t="s">
        <v>28</v>
      </c>
      <c r="L37" s="228">
        <v>0</v>
      </c>
    </row>
    <row r="38" spans="1:12" ht="52.5" customHeight="1" x14ac:dyDescent="0.2">
      <c r="A38" s="101">
        <v>32</v>
      </c>
      <c r="B38" s="121" t="s">
        <v>1669</v>
      </c>
      <c r="C38" s="129" t="s">
        <v>35</v>
      </c>
      <c r="D38" s="121" t="s">
        <v>1624</v>
      </c>
      <c r="E38" s="155" t="s">
        <v>1791</v>
      </c>
      <c r="F38" s="101" t="s">
        <v>40</v>
      </c>
      <c r="G38" s="101" t="s">
        <v>168</v>
      </c>
      <c r="H38" s="120">
        <v>436.2</v>
      </c>
      <c r="I38" s="215">
        <v>45.1</v>
      </c>
      <c r="J38" s="120">
        <f t="shared" si="1"/>
        <v>391.09999999999997</v>
      </c>
      <c r="K38" s="120" t="s">
        <v>28</v>
      </c>
      <c r="L38" s="228">
        <v>0</v>
      </c>
    </row>
    <row r="39" spans="1:12" ht="52.5" customHeight="1" x14ac:dyDescent="0.2">
      <c r="A39" s="101">
        <v>33</v>
      </c>
      <c r="B39" s="121" t="s">
        <v>1658</v>
      </c>
      <c r="C39" s="129" t="s">
        <v>35</v>
      </c>
      <c r="D39" s="121" t="s">
        <v>1624</v>
      </c>
      <c r="E39" s="155" t="s">
        <v>1744</v>
      </c>
      <c r="F39" s="101" t="s">
        <v>40</v>
      </c>
      <c r="G39" s="101" t="s">
        <v>182</v>
      </c>
      <c r="H39" s="120">
        <v>184.7</v>
      </c>
      <c r="I39" s="215">
        <v>19.5</v>
      </c>
      <c r="J39" s="120">
        <f t="shared" si="1"/>
        <v>165.2</v>
      </c>
      <c r="K39" s="120" t="s">
        <v>28</v>
      </c>
      <c r="L39" s="228">
        <v>0</v>
      </c>
    </row>
    <row r="40" spans="1:12" ht="52.5" customHeight="1" x14ac:dyDescent="0.2">
      <c r="A40" s="101">
        <v>34</v>
      </c>
      <c r="B40" s="102" t="s">
        <v>1659</v>
      </c>
      <c r="C40" s="129" t="s">
        <v>35</v>
      </c>
      <c r="D40" s="121" t="s">
        <v>1624</v>
      </c>
      <c r="E40" s="155" t="s">
        <v>1660</v>
      </c>
      <c r="F40" s="101" t="s">
        <v>40</v>
      </c>
      <c r="G40" s="101" t="s">
        <v>223</v>
      </c>
      <c r="H40" s="120">
        <v>109.4</v>
      </c>
      <c r="I40" s="215">
        <v>18.7</v>
      </c>
      <c r="J40" s="120">
        <f t="shared" si="1"/>
        <v>90.7</v>
      </c>
      <c r="K40" s="120" t="s">
        <v>28</v>
      </c>
      <c r="L40" s="228">
        <v>0</v>
      </c>
    </row>
    <row r="41" spans="1:12" ht="52.5" customHeight="1" x14ac:dyDescent="0.2">
      <c r="A41" s="101">
        <v>35</v>
      </c>
      <c r="B41" s="121" t="s">
        <v>1664</v>
      </c>
      <c r="C41" s="129" t="s">
        <v>35</v>
      </c>
      <c r="D41" s="121" t="s">
        <v>1624</v>
      </c>
      <c r="E41" s="155" t="s">
        <v>1665</v>
      </c>
      <c r="F41" s="101" t="s">
        <v>40</v>
      </c>
      <c r="G41" s="101" t="s">
        <v>242</v>
      </c>
      <c r="H41" s="120">
        <v>147.6</v>
      </c>
      <c r="I41" s="215">
        <v>18.100000000000001</v>
      </c>
      <c r="J41" s="120">
        <f t="shared" si="1"/>
        <v>129.5</v>
      </c>
      <c r="K41" s="120" t="s">
        <v>28</v>
      </c>
      <c r="L41" s="228">
        <v>0</v>
      </c>
    </row>
    <row r="42" spans="1:12" ht="52.5" customHeight="1" x14ac:dyDescent="0.2">
      <c r="A42" s="101">
        <v>36</v>
      </c>
      <c r="B42" s="121" t="s">
        <v>1670</v>
      </c>
      <c r="C42" s="129" t="s">
        <v>35</v>
      </c>
      <c r="D42" s="121" t="s">
        <v>1624</v>
      </c>
      <c r="E42" s="155" t="s">
        <v>856</v>
      </c>
      <c r="F42" s="101" t="s">
        <v>40</v>
      </c>
      <c r="G42" s="101" t="s">
        <v>296</v>
      </c>
      <c r="H42" s="120">
        <v>365.8</v>
      </c>
      <c r="I42" s="215">
        <v>47.7</v>
      </c>
      <c r="J42" s="120">
        <f t="shared" si="1"/>
        <v>318.10000000000002</v>
      </c>
      <c r="K42" s="120" t="s">
        <v>28</v>
      </c>
      <c r="L42" s="228">
        <v>0</v>
      </c>
    </row>
    <row r="43" spans="1:12" ht="52.5" customHeight="1" x14ac:dyDescent="0.2">
      <c r="A43" s="101">
        <v>37</v>
      </c>
      <c r="B43" s="121" t="s">
        <v>1783</v>
      </c>
      <c r="C43" s="129" t="s">
        <v>35</v>
      </c>
      <c r="D43" s="121" t="s">
        <v>1624</v>
      </c>
      <c r="E43" s="128" t="s">
        <v>1865</v>
      </c>
      <c r="F43" s="101" t="s">
        <v>40</v>
      </c>
      <c r="G43" s="101" t="s">
        <v>308</v>
      </c>
      <c r="H43" s="120">
        <v>73</v>
      </c>
      <c r="I43" s="215">
        <v>9.6</v>
      </c>
      <c r="J43" s="120">
        <f t="shared" si="1"/>
        <v>63.4</v>
      </c>
      <c r="K43" s="120" t="s">
        <v>28</v>
      </c>
      <c r="L43" s="228">
        <v>0</v>
      </c>
    </row>
    <row r="44" spans="1:12" ht="52.5" customHeight="1" x14ac:dyDescent="0.2">
      <c r="A44" s="101">
        <v>38</v>
      </c>
      <c r="B44" s="121" t="s">
        <v>1671</v>
      </c>
      <c r="C44" s="129" t="s">
        <v>35</v>
      </c>
      <c r="D44" s="121" t="s">
        <v>1624</v>
      </c>
      <c r="E44" s="155" t="s">
        <v>1672</v>
      </c>
      <c r="F44" s="101" t="s">
        <v>40</v>
      </c>
      <c r="G44" s="101" t="s">
        <v>340</v>
      </c>
      <c r="H44" s="120">
        <v>362.4</v>
      </c>
      <c r="I44" s="215">
        <v>49.8</v>
      </c>
      <c r="J44" s="120">
        <f t="shared" si="1"/>
        <v>312.59999999999997</v>
      </c>
      <c r="K44" s="120" t="s">
        <v>28</v>
      </c>
      <c r="L44" s="228">
        <v>0</v>
      </c>
    </row>
    <row r="45" spans="1:12" ht="52.5" customHeight="1" x14ac:dyDescent="0.2">
      <c r="A45" s="101">
        <v>39</v>
      </c>
      <c r="B45" s="121" t="s">
        <v>1675</v>
      </c>
      <c r="C45" s="129" t="s">
        <v>35</v>
      </c>
      <c r="D45" s="121" t="s">
        <v>1624</v>
      </c>
      <c r="E45" s="155" t="s">
        <v>1676</v>
      </c>
      <c r="F45" s="101">
        <v>6</v>
      </c>
      <c r="G45" s="101">
        <v>63</v>
      </c>
      <c r="H45" s="120">
        <v>353.8</v>
      </c>
      <c r="I45" s="215">
        <v>54.8</v>
      </c>
      <c r="J45" s="120">
        <f t="shared" si="1"/>
        <v>299</v>
      </c>
      <c r="K45" s="120" t="s">
        <v>28</v>
      </c>
      <c r="L45" s="228">
        <v>0</v>
      </c>
    </row>
    <row r="46" spans="1:12" ht="52.5" customHeight="1" x14ac:dyDescent="0.2">
      <c r="A46" s="101">
        <v>40</v>
      </c>
      <c r="B46" s="102" t="s">
        <v>1679</v>
      </c>
      <c r="C46" s="128" t="s">
        <v>35</v>
      </c>
      <c r="D46" s="121" t="s">
        <v>1624</v>
      </c>
      <c r="E46" s="155" t="s">
        <v>1680</v>
      </c>
      <c r="F46" s="101" t="s">
        <v>40</v>
      </c>
      <c r="G46" s="101" t="s">
        <v>928</v>
      </c>
      <c r="H46" s="120">
        <v>282.2</v>
      </c>
      <c r="I46" s="215">
        <v>45</v>
      </c>
      <c r="J46" s="120">
        <f t="shared" si="1"/>
        <v>237.2</v>
      </c>
      <c r="K46" s="120" t="s">
        <v>28</v>
      </c>
      <c r="L46" s="228">
        <v>0</v>
      </c>
    </row>
    <row r="47" spans="1:12" ht="52.5" customHeight="1" x14ac:dyDescent="0.2">
      <c r="A47" s="101">
        <v>41</v>
      </c>
      <c r="B47" s="102" t="s">
        <v>955</v>
      </c>
      <c r="C47" s="128" t="s">
        <v>1684</v>
      </c>
      <c r="D47" s="121" t="s">
        <v>1691</v>
      </c>
      <c r="E47" s="155" t="s">
        <v>957</v>
      </c>
      <c r="F47" s="101" t="s">
        <v>40</v>
      </c>
      <c r="G47" s="101" t="s">
        <v>961</v>
      </c>
      <c r="H47" s="120">
        <v>141.9</v>
      </c>
      <c r="I47" s="215">
        <v>11.2</v>
      </c>
      <c r="J47" s="120">
        <f t="shared" si="1"/>
        <v>130.70000000000002</v>
      </c>
      <c r="K47" s="120" t="s">
        <v>28</v>
      </c>
      <c r="L47" s="228">
        <v>0</v>
      </c>
    </row>
    <row r="48" spans="1:12" ht="52.5" customHeight="1" x14ac:dyDescent="0.2">
      <c r="A48" s="101">
        <v>42</v>
      </c>
      <c r="B48" s="121" t="s">
        <v>1685</v>
      </c>
      <c r="C48" s="128" t="s">
        <v>35</v>
      </c>
      <c r="D48" s="121" t="s">
        <v>1691</v>
      </c>
      <c r="E48" s="155" t="s">
        <v>979</v>
      </c>
      <c r="F48" s="101" t="s">
        <v>40</v>
      </c>
      <c r="G48" s="101" t="s">
        <v>983</v>
      </c>
      <c r="H48" s="120">
        <v>73</v>
      </c>
      <c r="I48" s="215">
        <v>5.7</v>
      </c>
      <c r="J48" s="120">
        <f t="shared" si="1"/>
        <v>67.3</v>
      </c>
      <c r="K48" s="120" t="s">
        <v>28</v>
      </c>
      <c r="L48" s="228">
        <v>0</v>
      </c>
    </row>
    <row r="49" spans="1:12" ht="69.75" customHeight="1" x14ac:dyDescent="0.2">
      <c r="A49" s="101">
        <v>43</v>
      </c>
      <c r="B49" s="121" t="s">
        <v>1686</v>
      </c>
      <c r="C49" s="128" t="s">
        <v>994</v>
      </c>
      <c r="D49" s="121" t="s">
        <v>1691</v>
      </c>
      <c r="E49" s="155" t="s">
        <v>999</v>
      </c>
      <c r="F49" s="101" t="s">
        <v>40</v>
      </c>
      <c r="G49" s="101" t="s">
        <v>995</v>
      </c>
      <c r="H49" s="120">
        <v>73.099999999999994</v>
      </c>
      <c r="I49" s="215">
        <v>5.7</v>
      </c>
      <c r="J49" s="120">
        <f t="shared" si="1"/>
        <v>67.399999999999991</v>
      </c>
      <c r="K49" s="120" t="s">
        <v>28</v>
      </c>
      <c r="L49" s="228">
        <v>0</v>
      </c>
    </row>
    <row r="50" spans="1:12" ht="52.5" customHeight="1" x14ac:dyDescent="0.2">
      <c r="A50" s="101">
        <v>44</v>
      </c>
      <c r="B50" s="121" t="s">
        <v>1687</v>
      </c>
      <c r="C50" s="129" t="s">
        <v>35</v>
      </c>
      <c r="D50" s="121" t="s">
        <v>1691</v>
      </c>
      <c r="E50" s="155" t="s">
        <v>1829</v>
      </c>
      <c r="F50" s="101" t="s">
        <v>40</v>
      </c>
      <c r="G50" s="101" t="s">
        <v>1013</v>
      </c>
      <c r="H50" s="120">
        <v>424.1</v>
      </c>
      <c r="I50" s="215">
        <v>32.799999999999997</v>
      </c>
      <c r="J50" s="120">
        <f t="shared" si="1"/>
        <v>391.3</v>
      </c>
      <c r="K50" s="120" t="s">
        <v>28</v>
      </c>
      <c r="L50" s="228">
        <v>0</v>
      </c>
    </row>
    <row r="51" spans="1:12" ht="52.5" customHeight="1" x14ac:dyDescent="0.2">
      <c r="A51" s="101">
        <v>45</v>
      </c>
      <c r="B51" s="102" t="s">
        <v>1050</v>
      </c>
      <c r="C51" s="128" t="s">
        <v>1688</v>
      </c>
      <c r="D51" s="121" t="s">
        <v>1691</v>
      </c>
      <c r="E51" s="155" t="s">
        <v>1051</v>
      </c>
      <c r="F51" s="101" t="s">
        <v>40</v>
      </c>
      <c r="G51" s="101" t="s">
        <v>1056</v>
      </c>
      <c r="H51" s="120">
        <v>141.5</v>
      </c>
      <c r="I51" s="215">
        <v>11.2</v>
      </c>
      <c r="J51" s="120">
        <f t="shared" si="1"/>
        <v>130.30000000000001</v>
      </c>
      <c r="K51" s="120" t="s">
        <v>28</v>
      </c>
      <c r="L51" s="228">
        <v>0</v>
      </c>
    </row>
    <row r="52" spans="1:12" ht="52.5" customHeight="1" x14ac:dyDescent="0.2">
      <c r="A52" s="101">
        <v>46</v>
      </c>
      <c r="B52" s="121" t="s">
        <v>1689</v>
      </c>
      <c r="C52" s="129" t="s">
        <v>35</v>
      </c>
      <c r="D52" s="121" t="s">
        <v>1692</v>
      </c>
      <c r="E52" s="155" t="s">
        <v>1079</v>
      </c>
      <c r="F52" s="101" t="s">
        <v>40</v>
      </c>
      <c r="G52" s="101" t="s">
        <v>1082</v>
      </c>
      <c r="H52" s="120">
        <v>81.900000000000006</v>
      </c>
      <c r="I52" s="215">
        <v>13.2</v>
      </c>
      <c r="J52" s="120">
        <f t="shared" si="1"/>
        <v>68.7</v>
      </c>
      <c r="K52" s="120" t="s">
        <v>28</v>
      </c>
      <c r="L52" s="228">
        <v>0</v>
      </c>
    </row>
    <row r="53" spans="1:12" ht="52.5" customHeight="1" x14ac:dyDescent="0.2">
      <c r="A53" s="101">
        <v>47</v>
      </c>
      <c r="B53" s="102" t="s">
        <v>1690</v>
      </c>
      <c r="C53" s="129" t="s">
        <v>35</v>
      </c>
      <c r="D53" s="121" t="s">
        <v>1692</v>
      </c>
      <c r="E53" s="155" t="s">
        <v>1693</v>
      </c>
      <c r="F53" s="101" t="s">
        <v>40</v>
      </c>
      <c r="G53" s="101" t="s">
        <v>1093</v>
      </c>
      <c r="H53" s="120">
        <v>163.1</v>
      </c>
      <c r="I53" s="215">
        <v>26.5</v>
      </c>
      <c r="J53" s="120">
        <f t="shared" si="1"/>
        <v>136.6</v>
      </c>
      <c r="K53" s="120" t="s">
        <v>28</v>
      </c>
      <c r="L53" s="228">
        <v>0</v>
      </c>
    </row>
    <row r="54" spans="1:12" ht="52.5" customHeight="1" x14ac:dyDescent="0.2">
      <c r="A54" s="101">
        <v>48</v>
      </c>
      <c r="B54" s="121" t="s">
        <v>1699</v>
      </c>
      <c r="C54" s="128" t="s">
        <v>1694</v>
      </c>
      <c r="D54" s="121" t="s">
        <v>1691</v>
      </c>
      <c r="E54" s="155" t="s">
        <v>1695</v>
      </c>
      <c r="F54" s="101" t="s">
        <v>40</v>
      </c>
      <c r="G54" s="101" t="s">
        <v>681</v>
      </c>
      <c r="H54" s="120">
        <v>281.8</v>
      </c>
      <c r="I54" s="215">
        <v>24.8</v>
      </c>
      <c r="J54" s="120">
        <f t="shared" si="1"/>
        <v>257</v>
      </c>
      <c r="K54" s="120" t="s">
        <v>28</v>
      </c>
      <c r="L54" s="228">
        <v>0</v>
      </c>
    </row>
    <row r="55" spans="1:12" ht="52.5" customHeight="1" x14ac:dyDescent="0.2">
      <c r="A55" s="101">
        <v>49</v>
      </c>
      <c r="B55" s="121" t="s">
        <v>1700</v>
      </c>
      <c r="C55" s="129" t="s">
        <v>35</v>
      </c>
      <c r="D55" s="121" t="s">
        <v>1691</v>
      </c>
      <c r="E55" s="155" t="s">
        <v>1792</v>
      </c>
      <c r="F55" s="101" t="s">
        <v>40</v>
      </c>
      <c r="G55" s="101" t="s">
        <v>1564</v>
      </c>
      <c r="H55" s="120">
        <v>73.7</v>
      </c>
      <c r="I55" s="215">
        <v>6.7</v>
      </c>
      <c r="J55" s="120">
        <f t="shared" si="1"/>
        <v>67</v>
      </c>
      <c r="K55" s="120" t="s">
        <v>28</v>
      </c>
      <c r="L55" s="228">
        <v>0</v>
      </c>
    </row>
    <row r="56" spans="1:12" ht="52.5" customHeight="1" x14ac:dyDescent="0.2">
      <c r="A56" s="101">
        <v>50</v>
      </c>
      <c r="B56" s="121" t="s">
        <v>1290</v>
      </c>
      <c r="C56" s="129" t="s">
        <v>35</v>
      </c>
      <c r="D56" s="121" t="s">
        <v>1691</v>
      </c>
      <c r="E56" s="155" t="s">
        <v>1291</v>
      </c>
      <c r="F56" s="101" t="s">
        <v>40</v>
      </c>
      <c r="G56" s="101" t="s">
        <v>1295</v>
      </c>
      <c r="H56" s="120">
        <v>423.4</v>
      </c>
      <c r="I56" s="215">
        <v>42.2</v>
      </c>
      <c r="J56" s="120">
        <f t="shared" si="1"/>
        <v>381.2</v>
      </c>
      <c r="K56" s="120" t="s">
        <v>28</v>
      </c>
      <c r="L56" s="228">
        <v>0</v>
      </c>
    </row>
    <row r="57" spans="1:12" ht="52.5" customHeight="1" x14ac:dyDescent="0.2">
      <c r="A57" s="101">
        <v>51</v>
      </c>
      <c r="B57" s="102" t="s">
        <v>1702</v>
      </c>
      <c r="C57" s="129" t="s">
        <v>35</v>
      </c>
      <c r="D57" s="121" t="s">
        <v>1692</v>
      </c>
      <c r="E57" s="155" t="s">
        <v>1701</v>
      </c>
      <c r="F57" s="101" t="s">
        <v>40</v>
      </c>
      <c r="G57" s="101" t="s">
        <v>1309</v>
      </c>
      <c r="H57" s="120">
        <v>77.7</v>
      </c>
      <c r="I57" s="215">
        <v>11.9</v>
      </c>
      <c r="J57" s="120">
        <f t="shared" si="1"/>
        <v>65.8</v>
      </c>
      <c r="K57" s="120" t="s">
        <v>28</v>
      </c>
      <c r="L57" s="228">
        <v>0</v>
      </c>
    </row>
    <row r="58" spans="1:12" ht="52.5" customHeight="1" x14ac:dyDescent="0.2">
      <c r="A58" s="101">
        <v>52</v>
      </c>
      <c r="B58" s="102" t="s">
        <v>1703</v>
      </c>
      <c r="C58" s="129" t="s">
        <v>35</v>
      </c>
      <c r="D58" s="121" t="s">
        <v>1691</v>
      </c>
      <c r="E58" s="155" t="s">
        <v>1704</v>
      </c>
      <c r="F58" s="101" t="s">
        <v>40</v>
      </c>
      <c r="G58" s="101" t="s">
        <v>1345</v>
      </c>
      <c r="H58" s="120">
        <v>74.099999999999994</v>
      </c>
      <c r="I58" s="215">
        <v>7.7</v>
      </c>
      <c r="J58" s="120">
        <f t="shared" si="1"/>
        <v>66.399999999999991</v>
      </c>
      <c r="K58" s="120" t="s">
        <v>28</v>
      </c>
      <c r="L58" s="228">
        <v>0</v>
      </c>
    </row>
    <row r="59" spans="1:12" ht="52.5" customHeight="1" x14ac:dyDescent="0.2">
      <c r="A59" s="101">
        <v>53</v>
      </c>
      <c r="B59" s="102" t="s">
        <v>1705</v>
      </c>
      <c r="C59" s="129" t="s">
        <v>35</v>
      </c>
      <c r="D59" s="121" t="s">
        <v>1691</v>
      </c>
      <c r="E59" s="155" t="s">
        <v>1706</v>
      </c>
      <c r="F59" s="101" t="s">
        <v>40</v>
      </c>
      <c r="G59" s="101" t="s">
        <v>1348</v>
      </c>
      <c r="H59" s="120">
        <v>73.5</v>
      </c>
      <c r="I59" s="215">
        <v>7.6</v>
      </c>
      <c r="J59" s="120">
        <f t="shared" si="1"/>
        <v>65.900000000000006</v>
      </c>
      <c r="K59" s="120" t="s">
        <v>28</v>
      </c>
      <c r="L59" s="228">
        <v>0</v>
      </c>
    </row>
    <row r="60" spans="1:12" ht="52.5" customHeight="1" x14ac:dyDescent="0.2">
      <c r="A60" s="101">
        <v>54</v>
      </c>
      <c r="B60" s="102" t="s">
        <v>1707</v>
      </c>
      <c r="C60" s="129" t="s">
        <v>35</v>
      </c>
      <c r="D60" s="121" t="s">
        <v>1691</v>
      </c>
      <c r="E60" s="155" t="s">
        <v>1708</v>
      </c>
      <c r="F60" s="101" t="s">
        <v>40</v>
      </c>
      <c r="G60" s="101" t="s">
        <v>1355</v>
      </c>
      <c r="H60" s="120">
        <v>74</v>
      </c>
      <c r="I60" s="215">
        <v>7.6</v>
      </c>
      <c r="J60" s="120">
        <f t="shared" si="1"/>
        <v>66.400000000000006</v>
      </c>
      <c r="K60" s="120" t="s">
        <v>28</v>
      </c>
      <c r="L60" s="228">
        <v>0</v>
      </c>
    </row>
    <row r="61" spans="1:12" ht="52.5" customHeight="1" x14ac:dyDescent="0.2">
      <c r="A61" s="101">
        <v>55</v>
      </c>
      <c r="B61" s="102" t="s">
        <v>1709</v>
      </c>
      <c r="C61" s="129" t="s">
        <v>35</v>
      </c>
      <c r="D61" s="121" t="s">
        <v>1691</v>
      </c>
      <c r="E61" s="155" t="s">
        <v>1710</v>
      </c>
      <c r="F61" s="101" t="s">
        <v>40</v>
      </c>
      <c r="G61" s="101" t="s">
        <v>1365</v>
      </c>
      <c r="H61" s="120">
        <v>73.5</v>
      </c>
      <c r="I61" s="215">
        <v>7.5</v>
      </c>
      <c r="J61" s="120">
        <f t="shared" si="1"/>
        <v>66</v>
      </c>
      <c r="K61" s="120" t="s">
        <v>28</v>
      </c>
      <c r="L61" s="228">
        <v>0</v>
      </c>
    </row>
    <row r="62" spans="1:12" ht="52.5" customHeight="1" x14ac:dyDescent="0.2">
      <c r="A62" s="101">
        <v>56</v>
      </c>
      <c r="B62" s="102" t="s">
        <v>1712</v>
      </c>
      <c r="C62" s="129" t="s">
        <v>35</v>
      </c>
      <c r="D62" s="121" t="s">
        <v>1692</v>
      </c>
      <c r="E62" s="155" t="s">
        <v>1713</v>
      </c>
      <c r="F62" s="101" t="s">
        <v>40</v>
      </c>
      <c r="G62" s="101" t="s">
        <v>1372</v>
      </c>
      <c r="H62" s="120">
        <v>231.2</v>
      </c>
      <c r="I62" s="215">
        <v>35.1</v>
      </c>
      <c r="J62" s="120">
        <f t="shared" si="1"/>
        <v>196.1</v>
      </c>
      <c r="K62" s="120" t="s">
        <v>28</v>
      </c>
      <c r="L62" s="228">
        <v>0</v>
      </c>
    </row>
    <row r="63" spans="1:12" ht="52.5" customHeight="1" x14ac:dyDescent="0.2">
      <c r="A63" s="101">
        <v>57</v>
      </c>
      <c r="B63" s="102" t="s">
        <v>1718</v>
      </c>
      <c r="C63" s="129" t="s">
        <v>35</v>
      </c>
      <c r="D63" s="121" t="s">
        <v>1691</v>
      </c>
      <c r="E63" s="155" t="s">
        <v>1719</v>
      </c>
      <c r="F63" s="101" t="s">
        <v>40</v>
      </c>
      <c r="G63" s="101" t="s">
        <v>1399</v>
      </c>
      <c r="H63" s="120">
        <v>355.4</v>
      </c>
      <c r="I63" s="215">
        <v>40.799999999999997</v>
      </c>
      <c r="J63" s="120">
        <f t="shared" si="1"/>
        <v>314.59999999999997</v>
      </c>
      <c r="K63" s="120" t="s">
        <v>28</v>
      </c>
      <c r="L63" s="228">
        <v>0</v>
      </c>
    </row>
    <row r="64" spans="1:12" ht="52.5" customHeight="1" x14ac:dyDescent="0.2">
      <c r="A64" s="101">
        <v>58</v>
      </c>
      <c r="B64" s="102" t="s">
        <v>1402</v>
      </c>
      <c r="C64" s="128" t="s">
        <v>1403</v>
      </c>
      <c r="D64" s="121" t="s">
        <v>1691</v>
      </c>
      <c r="E64" s="155" t="s">
        <v>1404</v>
      </c>
      <c r="F64" s="101" t="s">
        <v>40</v>
      </c>
      <c r="G64" s="101" t="s">
        <v>1408</v>
      </c>
      <c r="H64" s="120">
        <v>214.6</v>
      </c>
      <c r="I64" s="215">
        <v>24.8</v>
      </c>
      <c r="J64" s="120">
        <f t="shared" si="1"/>
        <v>189.79999999999998</v>
      </c>
      <c r="K64" s="120" t="s">
        <v>28</v>
      </c>
      <c r="L64" s="228">
        <v>0</v>
      </c>
    </row>
    <row r="65" spans="1:12" ht="52.5" customHeight="1" x14ac:dyDescent="0.2">
      <c r="A65" s="101">
        <v>59</v>
      </c>
      <c r="B65" s="102" t="s">
        <v>1721</v>
      </c>
      <c r="C65" s="129" t="s">
        <v>35</v>
      </c>
      <c r="D65" s="121" t="s">
        <v>1692</v>
      </c>
      <c r="E65" s="155" t="s">
        <v>1722</v>
      </c>
      <c r="F65" s="101" t="s">
        <v>40</v>
      </c>
      <c r="G65" s="101" t="s">
        <v>1424</v>
      </c>
      <c r="H65" s="120">
        <v>228.9</v>
      </c>
      <c r="I65" s="215">
        <v>31.8</v>
      </c>
      <c r="J65" s="120">
        <f t="shared" si="1"/>
        <v>197.1</v>
      </c>
      <c r="K65" s="120" t="s">
        <v>28</v>
      </c>
      <c r="L65" s="228">
        <v>0</v>
      </c>
    </row>
    <row r="66" spans="1:12" ht="52.5" customHeight="1" x14ac:dyDescent="0.2">
      <c r="A66" s="101">
        <v>60</v>
      </c>
      <c r="B66" s="121" t="s">
        <v>1729</v>
      </c>
      <c r="C66" s="129" t="s">
        <v>35</v>
      </c>
      <c r="D66" s="121" t="s">
        <v>1691</v>
      </c>
      <c r="E66" s="155" t="s">
        <v>1726</v>
      </c>
      <c r="F66" s="101" t="s">
        <v>40</v>
      </c>
      <c r="G66" s="101" t="s">
        <v>713</v>
      </c>
      <c r="H66" s="120">
        <v>213.2</v>
      </c>
      <c r="I66" s="215">
        <v>30.4</v>
      </c>
      <c r="J66" s="120">
        <f t="shared" si="1"/>
        <v>182.79999999999998</v>
      </c>
      <c r="K66" s="120" t="s">
        <v>28</v>
      </c>
      <c r="L66" s="228">
        <v>0</v>
      </c>
    </row>
    <row r="67" spans="1:12" ht="52.5" customHeight="1" x14ac:dyDescent="0.2">
      <c r="A67" s="101">
        <v>61</v>
      </c>
      <c r="B67" s="121" t="s">
        <v>1730</v>
      </c>
      <c r="C67" s="129" t="s">
        <v>35</v>
      </c>
      <c r="D67" s="121" t="s">
        <v>1691</v>
      </c>
      <c r="E67" s="155" t="s">
        <v>1731</v>
      </c>
      <c r="F67" s="101" t="s">
        <v>40</v>
      </c>
      <c r="G67" s="101" t="s">
        <v>1482</v>
      </c>
      <c r="H67" s="120">
        <v>492.7</v>
      </c>
      <c r="I67" s="215">
        <v>58.1</v>
      </c>
      <c r="J67" s="120">
        <f t="shared" si="1"/>
        <v>434.59999999999997</v>
      </c>
      <c r="K67" s="120" t="s">
        <v>28</v>
      </c>
      <c r="L67" s="228">
        <v>0</v>
      </c>
    </row>
    <row r="68" spans="1:12" ht="52.5" customHeight="1" x14ac:dyDescent="0.2">
      <c r="A68" s="101">
        <v>62</v>
      </c>
      <c r="B68" s="121" t="s">
        <v>1734</v>
      </c>
      <c r="C68" s="129" t="s">
        <v>35</v>
      </c>
      <c r="D68" s="121" t="s">
        <v>1692</v>
      </c>
      <c r="E68" s="155" t="s">
        <v>1735</v>
      </c>
      <c r="F68" s="101" t="s">
        <v>40</v>
      </c>
      <c r="G68" s="101" t="s">
        <v>1567</v>
      </c>
      <c r="H68" s="120">
        <v>228.2</v>
      </c>
      <c r="I68" s="215">
        <v>31.5</v>
      </c>
      <c r="J68" s="120">
        <f t="shared" si="1"/>
        <v>196.7</v>
      </c>
      <c r="K68" s="120" t="s">
        <v>28</v>
      </c>
      <c r="L68" s="228">
        <v>0</v>
      </c>
    </row>
    <row r="69" spans="1:12" ht="52.5" customHeight="1" x14ac:dyDescent="0.2">
      <c r="A69" s="101">
        <v>63</v>
      </c>
      <c r="B69" s="102" t="s">
        <v>1740</v>
      </c>
      <c r="C69" s="129" t="s">
        <v>35</v>
      </c>
      <c r="D69" s="121" t="s">
        <v>1691</v>
      </c>
      <c r="E69" s="155" t="s">
        <v>1741</v>
      </c>
      <c r="F69" s="101" t="s">
        <v>40</v>
      </c>
      <c r="G69" s="101" t="s">
        <v>1497</v>
      </c>
      <c r="H69" s="120">
        <v>198.2</v>
      </c>
      <c r="I69" s="215">
        <v>29.5</v>
      </c>
      <c r="J69" s="120">
        <f t="shared" si="1"/>
        <v>168.7</v>
      </c>
      <c r="K69" s="120" t="s">
        <v>28</v>
      </c>
      <c r="L69" s="228">
        <v>0</v>
      </c>
    </row>
    <row r="70" spans="1:12" ht="52.5" customHeight="1" x14ac:dyDescent="0.2">
      <c r="A70" s="101">
        <v>64</v>
      </c>
      <c r="B70" s="102" t="s">
        <v>1506</v>
      </c>
      <c r="C70" s="129" t="s">
        <v>35</v>
      </c>
      <c r="D70" s="121" t="s">
        <v>1691</v>
      </c>
      <c r="E70" s="155" t="s">
        <v>1507</v>
      </c>
      <c r="F70" s="101" t="s">
        <v>40</v>
      </c>
      <c r="G70" s="101" t="s">
        <v>1511</v>
      </c>
      <c r="H70" s="120">
        <v>265.89999999999998</v>
      </c>
      <c r="I70" s="215">
        <v>52.6</v>
      </c>
      <c r="J70" s="120">
        <f t="shared" si="1"/>
        <v>213.29999999999998</v>
      </c>
      <c r="K70" s="120" t="s">
        <v>28</v>
      </c>
      <c r="L70" s="228">
        <v>0</v>
      </c>
    </row>
    <row r="71" spans="1:12" ht="52.5" customHeight="1" x14ac:dyDescent="0.2">
      <c r="A71" s="101">
        <v>65</v>
      </c>
      <c r="B71" s="121" t="s">
        <v>1747</v>
      </c>
      <c r="C71" s="129" t="s">
        <v>35</v>
      </c>
      <c r="D71" s="121" t="s">
        <v>1692</v>
      </c>
      <c r="E71" s="155" t="s">
        <v>1793</v>
      </c>
      <c r="F71" s="101" t="s">
        <v>48</v>
      </c>
      <c r="G71" s="101" t="s">
        <v>626</v>
      </c>
      <c r="H71" s="120">
        <v>356.9</v>
      </c>
      <c r="I71" s="215">
        <v>42.7</v>
      </c>
      <c r="J71" s="120">
        <f t="shared" si="1"/>
        <v>314.2</v>
      </c>
      <c r="K71" s="120" t="s">
        <v>28</v>
      </c>
      <c r="L71" s="228">
        <v>0</v>
      </c>
    </row>
    <row r="72" spans="1:12" ht="52.5" customHeight="1" x14ac:dyDescent="0.2">
      <c r="A72" s="101">
        <v>66</v>
      </c>
      <c r="B72" s="143" t="s">
        <v>1797</v>
      </c>
      <c r="C72" s="194" t="s">
        <v>1897</v>
      </c>
      <c r="D72" s="195" t="s">
        <v>1621</v>
      </c>
      <c r="E72" s="104" t="s">
        <v>1831</v>
      </c>
      <c r="F72" s="205" t="s">
        <v>425</v>
      </c>
      <c r="G72" s="205" t="s">
        <v>425</v>
      </c>
      <c r="H72" s="192">
        <v>150.4</v>
      </c>
      <c r="I72" s="210">
        <v>30.4</v>
      </c>
      <c r="J72" s="192">
        <v>120</v>
      </c>
      <c r="K72" s="192" t="s">
        <v>28</v>
      </c>
      <c r="L72" s="228">
        <v>0</v>
      </c>
    </row>
    <row r="73" spans="1:12" ht="52.5" customHeight="1" x14ac:dyDescent="0.2">
      <c r="A73" s="101">
        <v>67</v>
      </c>
      <c r="B73" s="143" t="s">
        <v>1798</v>
      </c>
      <c r="C73" s="194" t="s">
        <v>1897</v>
      </c>
      <c r="D73" s="195" t="s">
        <v>1621</v>
      </c>
      <c r="E73" s="104" t="s">
        <v>1832</v>
      </c>
      <c r="F73" s="205" t="s">
        <v>425</v>
      </c>
      <c r="G73" s="205" t="s">
        <v>431</v>
      </c>
      <c r="H73" s="192">
        <v>108.1</v>
      </c>
      <c r="I73" s="210">
        <v>26.1</v>
      </c>
      <c r="J73" s="192">
        <v>82</v>
      </c>
      <c r="K73" s="192" t="s">
        <v>28</v>
      </c>
      <c r="L73" s="228">
        <v>0</v>
      </c>
    </row>
    <row r="74" spans="1:12" ht="52.5" customHeight="1" x14ac:dyDescent="0.2">
      <c r="A74" s="101">
        <v>68</v>
      </c>
      <c r="B74" s="143" t="s">
        <v>1583</v>
      </c>
      <c r="C74" s="194" t="s">
        <v>1897</v>
      </c>
      <c r="D74" s="195" t="s">
        <v>1621</v>
      </c>
      <c r="E74" s="104" t="s">
        <v>1585</v>
      </c>
      <c r="F74" s="205" t="s">
        <v>425</v>
      </c>
      <c r="G74" s="205" t="s">
        <v>626</v>
      </c>
      <c r="H74" s="192">
        <v>252</v>
      </c>
      <c r="I74" s="210">
        <v>64.599999999999994</v>
      </c>
      <c r="J74" s="192">
        <v>187.4</v>
      </c>
      <c r="K74" s="192" t="s">
        <v>28</v>
      </c>
      <c r="L74" s="228">
        <v>0</v>
      </c>
    </row>
    <row r="75" spans="1:12" ht="52.5" customHeight="1" x14ac:dyDescent="0.2">
      <c r="A75" s="101">
        <v>69</v>
      </c>
      <c r="B75" s="143" t="s">
        <v>1799</v>
      </c>
      <c r="C75" s="194" t="s">
        <v>1897</v>
      </c>
      <c r="D75" s="195" t="s">
        <v>1621</v>
      </c>
      <c r="E75" s="104" t="s">
        <v>1833</v>
      </c>
      <c r="F75" s="205" t="s">
        <v>425</v>
      </c>
      <c r="G75" s="205" t="s">
        <v>27</v>
      </c>
      <c r="H75" s="192">
        <v>144</v>
      </c>
      <c r="I75" s="210">
        <v>39.799999999999997</v>
      </c>
      <c r="J75" s="192">
        <v>104.2</v>
      </c>
      <c r="K75" s="192" t="s">
        <v>28</v>
      </c>
      <c r="L75" s="228">
        <v>0</v>
      </c>
    </row>
    <row r="76" spans="1:12" ht="52.5" customHeight="1" x14ac:dyDescent="0.2">
      <c r="A76" s="101">
        <v>70</v>
      </c>
      <c r="B76" s="143" t="s">
        <v>1800</v>
      </c>
      <c r="C76" s="194" t="s">
        <v>1897</v>
      </c>
      <c r="D76" s="195" t="s">
        <v>1621</v>
      </c>
      <c r="E76" s="104" t="s">
        <v>1834</v>
      </c>
      <c r="F76" s="205" t="s">
        <v>425</v>
      </c>
      <c r="G76" s="205" t="s">
        <v>424</v>
      </c>
      <c r="H76" s="192">
        <v>186.9</v>
      </c>
      <c r="I76" s="210">
        <v>52.4</v>
      </c>
      <c r="J76" s="192">
        <v>134.5</v>
      </c>
      <c r="K76" s="192" t="s">
        <v>28</v>
      </c>
      <c r="L76" s="228">
        <v>0</v>
      </c>
    </row>
    <row r="77" spans="1:12" ht="33.75" customHeight="1" x14ac:dyDescent="0.2">
      <c r="A77" s="668">
        <v>71</v>
      </c>
      <c r="B77" s="674" t="s">
        <v>1801</v>
      </c>
      <c r="C77" s="672" t="s">
        <v>1897</v>
      </c>
      <c r="D77" s="195" t="s">
        <v>1621</v>
      </c>
      <c r="E77" s="800" t="s">
        <v>1835</v>
      </c>
      <c r="F77" s="205" t="s">
        <v>425</v>
      </c>
      <c r="G77" s="205" t="s">
        <v>40</v>
      </c>
      <c r="H77" s="192">
        <v>352.8</v>
      </c>
      <c r="I77" s="210">
        <v>118.1</v>
      </c>
      <c r="J77" s="192">
        <v>234.7</v>
      </c>
      <c r="K77" s="192" t="s">
        <v>28</v>
      </c>
      <c r="L77" s="660">
        <v>0</v>
      </c>
    </row>
    <row r="78" spans="1:12" ht="22.5" customHeight="1" x14ac:dyDescent="0.2">
      <c r="A78" s="669"/>
      <c r="B78" s="675"/>
      <c r="C78" s="673"/>
      <c r="D78" s="195" t="s">
        <v>1622</v>
      </c>
      <c r="E78" s="801"/>
      <c r="F78" s="205" t="s">
        <v>425</v>
      </c>
      <c r="G78" s="205" t="s">
        <v>242</v>
      </c>
      <c r="H78" s="192">
        <v>380.1</v>
      </c>
      <c r="I78" s="210">
        <v>301.5</v>
      </c>
      <c r="J78" s="192">
        <v>78.599999999999994</v>
      </c>
      <c r="K78" s="192" t="s">
        <v>28</v>
      </c>
      <c r="L78" s="661"/>
    </row>
    <row r="79" spans="1:12" ht="52.5" customHeight="1" x14ac:dyDescent="0.25">
      <c r="A79" s="151">
        <v>72</v>
      </c>
      <c r="B79" s="143" t="s">
        <v>1802</v>
      </c>
      <c r="C79" s="194" t="s">
        <v>1897</v>
      </c>
      <c r="D79" s="195" t="s">
        <v>1621</v>
      </c>
      <c r="E79" s="104" t="s">
        <v>1836</v>
      </c>
      <c r="F79" s="205" t="s">
        <v>425</v>
      </c>
      <c r="G79" s="205" t="s">
        <v>48</v>
      </c>
      <c r="H79" s="192">
        <v>72</v>
      </c>
      <c r="I79" s="210">
        <v>23</v>
      </c>
      <c r="J79" s="192">
        <v>49</v>
      </c>
      <c r="K79" s="192" t="s">
        <v>28</v>
      </c>
      <c r="L79" s="228">
        <v>0</v>
      </c>
    </row>
    <row r="80" spans="1:12" ht="52.5" customHeight="1" x14ac:dyDescent="0.2">
      <c r="A80" s="101">
        <v>73</v>
      </c>
      <c r="B80" s="143" t="s">
        <v>707</v>
      </c>
      <c r="C80" s="194" t="s">
        <v>1897</v>
      </c>
      <c r="D80" s="195" t="s">
        <v>1621</v>
      </c>
      <c r="E80" s="104" t="s">
        <v>1837</v>
      </c>
      <c r="F80" s="205" t="s">
        <v>425</v>
      </c>
      <c r="G80" s="205" t="s">
        <v>457</v>
      </c>
      <c r="H80" s="192">
        <v>223</v>
      </c>
      <c r="I80" s="210">
        <v>68.599999999999994</v>
      </c>
      <c r="J80" s="192">
        <v>154.4</v>
      </c>
      <c r="K80" s="192" t="s">
        <v>28</v>
      </c>
      <c r="L80" s="228">
        <v>0</v>
      </c>
    </row>
    <row r="81" spans="1:12" ht="32.25" customHeight="1" x14ac:dyDescent="0.2">
      <c r="A81" s="668">
        <v>74</v>
      </c>
      <c r="B81" s="670" t="s">
        <v>1803</v>
      </c>
      <c r="C81" s="672" t="s">
        <v>1897</v>
      </c>
      <c r="D81" s="195" t="s">
        <v>1621</v>
      </c>
      <c r="E81" s="800" t="s">
        <v>1589</v>
      </c>
      <c r="F81" s="205" t="s">
        <v>425</v>
      </c>
      <c r="G81" s="205" t="s">
        <v>56</v>
      </c>
      <c r="H81" s="192">
        <v>108.1</v>
      </c>
      <c r="I81" s="210">
        <v>31.8</v>
      </c>
      <c r="J81" s="192">
        <v>76.3</v>
      </c>
      <c r="K81" s="192" t="s">
        <v>28</v>
      </c>
      <c r="L81" s="228">
        <v>0</v>
      </c>
    </row>
    <row r="82" spans="1:12" ht="32.25" customHeight="1" x14ac:dyDescent="0.2">
      <c r="A82" s="669"/>
      <c r="B82" s="671"/>
      <c r="C82" s="673"/>
      <c r="D82" s="195" t="s">
        <v>1622</v>
      </c>
      <c r="E82" s="801"/>
      <c r="F82" s="205" t="s">
        <v>425</v>
      </c>
      <c r="G82" s="205" t="s">
        <v>161</v>
      </c>
      <c r="H82" s="192">
        <v>108</v>
      </c>
      <c r="I82" s="210">
        <v>98.9</v>
      </c>
      <c r="J82" s="192">
        <v>9.1</v>
      </c>
      <c r="K82" s="192" t="s">
        <v>28</v>
      </c>
      <c r="L82" s="228">
        <v>0</v>
      </c>
    </row>
    <row r="83" spans="1:12" ht="52.5" customHeight="1" x14ac:dyDescent="0.2">
      <c r="A83" s="152">
        <v>75</v>
      </c>
      <c r="B83" s="143" t="s">
        <v>1804</v>
      </c>
      <c r="C83" s="194" t="s">
        <v>1897</v>
      </c>
      <c r="D83" s="195" t="s">
        <v>1621</v>
      </c>
      <c r="E83" s="104" t="s">
        <v>1838</v>
      </c>
      <c r="F83" s="205" t="s">
        <v>425</v>
      </c>
      <c r="G83" s="205" t="s">
        <v>66</v>
      </c>
      <c r="H83" s="192">
        <v>112.1</v>
      </c>
      <c r="I83" s="210">
        <v>44.3</v>
      </c>
      <c r="J83" s="192">
        <v>67.8</v>
      </c>
      <c r="K83" s="192" t="s">
        <v>28</v>
      </c>
      <c r="L83" s="228">
        <v>0</v>
      </c>
    </row>
    <row r="84" spans="1:12" ht="52.5" customHeight="1" x14ac:dyDescent="0.2">
      <c r="A84" s="101">
        <v>76</v>
      </c>
      <c r="B84" s="144" t="s">
        <v>1805</v>
      </c>
      <c r="C84" s="194" t="s">
        <v>1897</v>
      </c>
      <c r="D84" s="195" t="s">
        <v>1621</v>
      </c>
      <c r="E84" s="104" t="s">
        <v>1838</v>
      </c>
      <c r="F84" s="205" t="s">
        <v>425</v>
      </c>
      <c r="G84" s="205" t="s">
        <v>125</v>
      </c>
      <c r="H84" s="192">
        <v>176.7</v>
      </c>
      <c r="I84" s="210">
        <v>118.3</v>
      </c>
      <c r="J84" s="192">
        <v>58.4</v>
      </c>
      <c r="K84" s="192" t="s">
        <v>28</v>
      </c>
      <c r="L84" s="228">
        <v>0</v>
      </c>
    </row>
    <row r="85" spans="1:12" ht="52.5" customHeight="1" x14ac:dyDescent="0.2">
      <c r="A85" s="152">
        <v>77</v>
      </c>
      <c r="B85" s="143" t="s">
        <v>1806</v>
      </c>
      <c r="C85" s="194" t="s">
        <v>1897</v>
      </c>
      <c r="D85" s="195" t="s">
        <v>1621</v>
      </c>
      <c r="E85" s="104" t="s">
        <v>1839</v>
      </c>
      <c r="F85" s="205" t="s">
        <v>425</v>
      </c>
      <c r="G85" s="205" t="s">
        <v>74</v>
      </c>
      <c r="H85" s="192">
        <v>321.8</v>
      </c>
      <c r="I85" s="210">
        <v>132.9</v>
      </c>
      <c r="J85" s="192">
        <v>188.9</v>
      </c>
      <c r="K85" s="192" t="s">
        <v>28</v>
      </c>
      <c r="L85" s="228">
        <v>0</v>
      </c>
    </row>
    <row r="86" spans="1:12" ht="52.5" customHeight="1" x14ac:dyDescent="0.2">
      <c r="A86" s="101">
        <v>78</v>
      </c>
      <c r="B86" s="143" t="s">
        <v>1807</v>
      </c>
      <c r="C86" s="194" t="s">
        <v>1897</v>
      </c>
      <c r="D86" s="195" t="s">
        <v>1621</v>
      </c>
      <c r="E86" s="104" t="s">
        <v>1840</v>
      </c>
      <c r="F86" s="205" t="s">
        <v>425</v>
      </c>
      <c r="G86" s="205" t="s">
        <v>485</v>
      </c>
      <c r="H86" s="192">
        <v>90.5</v>
      </c>
      <c r="I86" s="210">
        <v>35.5</v>
      </c>
      <c r="J86" s="192">
        <v>55</v>
      </c>
      <c r="K86" s="192" t="s">
        <v>28</v>
      </c>
      <c r="L86" s="228">
        <v>0</v>
      </c>
    </row>
    <row r="87" spans="1:12" ht="52.5" customHeight="1" x14ac:dyDescent="0.2">
      <c r="A87" s="152">
        <v>79</v>
      </c>
      <c r="B87" s="143" t="s">
        <v>1808</v>
      </c>
      <c r="C87" s="194" t="s">
        <v>1897</v>
      </c>
      <c r="D87" s="195" t="s">
        <v>1621</v>
      </c>
      <c r="E87" s="104" t="s">
        <v>1841</v>
      </c>
      <c r="F87" s="205" t="s">
        <v>425</v>
      </c>
      <c r="G87" s="205" t="s">
        <v>89</v>
      </c>
      <c r="H87" s="192">
        <v>129.9</v>
      </c>
      <c r="I87" s="210">
        <v>49.8</v>
      </c>
      <c r="J87" s="192">
        <v>80.099999999999994</v>
      </c>
      <c r="K87" s="192" t="s">
        <v>28</v>
      </c>
      <c r="L87" s="228">
        <v>0</v>
      </c>
    </row>
    <row r="88" spans="1:12" ht="52.5" customHeight="1" x14ac:dyDescent="0.2">
      <c r="A88" s="101">
        <v>80</v>
      </c>
      <c r="B88" s="143" t="s">
        <v>1475</v>
      </c>
      <c r="C88" s="194" t="s">
        <v>1897</v>
      </c>
      <c r="D88" s="195" t="s">
        <v>1621</v>
      </c>
      <c r="E88" s="104" t="s">
        <v>1592</v>
      </c>
      <c r="F88" s="205" t="s">
        <v>425</v>
      </c>
      <c r="G88" s="205" t="s">
        <v>96</v>
      </c>
      <c r="H88" s="192">
        <v>197.9</v>
      </c>
      <c r="I88" s="210">
        <v>87.1</v>
      </c>
      <c r="J88" s="192">
        <v>110.8</v>
      </c>
      <c r="K88" s="192" t="s">
        <v>28</v>
      </c>
      <c r="L88" s="228">
        <v>0</v>
      </c>
    </row>
    <row r="89" spans="1:12" ht="52.5" customHeight="1" x14ac:dyDescent="0.2">
      <c r="A89" s="152">
        <v>81</v>
      </c>
      <c r="B89" s="143" t="s">
        <v>1809</v>
      </c>
      <c r="C89" s="194" t="s">
        <v>1897</v>
      </c>
      <c r="D89" s="195" t="s">
        <v>1621</v>
      </c>
      <c r="E89" s="104" t="s">
        <v>1842</v>
      </c>
      <c r="F89" s="205" t="s">
        <v>425</v>
      </c>
      <c r="G89" s="205" t="s">
        <v>513</v>
      </c>
      <c r="H89" s="192">
        <v>126.1</v>
      </c>
      <c r="I89" s="210">
        <v>58.3</v>
      </c>
      <c r="J89" s="192">
        <v>67.8</v>
      </c>
      <c r="K89" s="192" t="s">
        <v>28</v>
      </c>
      <c r="L89" s="228">
        <v>0</v>
      </c>
    </row>
    <row r="90" spans="1:12" ht="52.5" customHeight="1" x14ac:dyDescent="0.2">
      <c r="A90" s="101">
        <v>82</v>
      </c>
      <c r="B90" s="143" t="s">
        <v>933</v>
      </c>
      <c r="C90" s="194" t="s">
        <v>1897</v>
      </c>
      <c r="D90" s="195" t="s">
        <v>1621</v>
      </c>
      <c r="E90" s="104" t="s">
        <v>1843</v>
      </c>
      <c r="F90" s="205" t="s">
        <v>425</v>
      </c>
      <c r="G90" s="205" t="s">
        <v>29</v>
      </c>
      <c r="H90" s="192">
        <v>126</v>
      </c>
      <c r="I90" s="210">
        <v>58.8</v>
      </c>
      <c r="J90" s="192">
        <v>67.2</v>
      </c>
      <c r="K90" s="192" t="s">
        <v>28</v>
      </c>
      <c r="L90" s="228">
        <v>0</v>
      </c>
    </row>
    <row r="91" spans="1:12" ht="52.5" customHeight="1" x14ac:dyDescent="0.2">
      <c r="A91" s="152">
        <v>83</v>
      </c>
      <c r="B91" s="143" t="s">
        <v>77</v>
      </c>
      <c r="C91" s="194" t="s">
        <v>1897</v>
      </c>
      <c r="D91" s="195" t="s">
        <v>1621</v>
      </c>
      <c r="E91" s="104" t="s">
        <v>1844</v>
      </c>
      <c r="F91" s="205" t="s">
        <v>425</v>
      </c>
      <c r="G91" s="205" t="s">
        <v>110</v>
      </c>
      <c r="H91" s="192">
        <v>108</v>
      </c>
      <c r="I91" s="210">
        <v>49.7</v>
      </c>
      <c r="J91" s="192">
        <v>58.3</v>
      </c>
      <c r="K91" s="192" t="s">
        <v>28</v>
      </c>
      <c r="L91" s="228">
        <v>0</v>
      </c>
    </row>
    <row r="92" spans="1:12" ht="52.5" customHeight="1" x14ac:dyDescent="0.2">
      <c r="A92" s="101">
        <v>84</v>
      </c>
      <c r="B92" s="143" t="s">
        <v>1594</v>
      </c>
      <c r="C92" s="194" t="s">
        <v>1897</v>
      </c>
      <c r="D92" s="195" t="s">
        <v>1622</v>
      </c>
      <c r="E92" s="104" t="s">
        <v>1595</v>
      </c>
      <c r="F92" s="205" t="s">
        <v>425</v>
      </c>
      <c r="G92" s="205" t="s">
        <v>118</v>
      </c>
      <c r="H92" s="192">
        <v>108.3</v>
      </c>
      <c r="I92" s="210">
        <v>92.9</v>
      </c>
      <c r="J92" s="192">
        <v>15.4</v>
      </c>
      <c r="K92" s="192" t="s">
        <v>28</v>
      </c>
      <c r="L92" s="228">
        <v>0</v>
      </c>
    </row>
    <row r="93" spans="1:12" ht="52.5" customHeight="1" x14ac:dyDescent="0.2">
      <c r="A93" s="152">
        <v>85</v>
      </c>
      <c r="B93" s="143" t="s">
        <v>1810</v>
      </c>
      <c r="C93" s="194" t="s">
        <v>1897</v>
      </c>
      <c r="D93" s="195" t="s">
        <v>1621</v>
      </c>
      <c r="E93" s="104" t="s">
        <v>1845</v>
      </c>
      <c r="F93" s="205" t="s">
        <v>425</v>
      </c>
      <c r="G93" s="205" t="s">
        <v>131</v>
      </c>
      <c r="H93" s="192">
        <v>252</v>
      </c>
      <c r="I93" s="210">
        <v>114.4</v>
      </c>
      <c r="J93" s="192">
        <v>137.6</v>
      </c>
      <c r="K93" s="192" t="s">
        <v>28</v>
      </c>
      <c r="L93" s="228">
        <v>0</v>
      </c>
    </row>
    <row r="94" spans="1:12" ht="52.5" customHeight="1" x14ac:dyDescent="0.2">
      <c r="A94" s="101">
        <v>86</v>
      </c>
      <c r="B94" s="143" t="s">
        <v>1811</v>
      </c>
      <c r="C94" s="194" t="s">
        <v>1897</v>
      </c>
      <c r="D94" s="195" t="s">
        <v>1622</v>
      </c>
      <c r="E94" s="104" t="s">
        <v>1846</v>
      </c>
      <c r="F94" s="205" t="s">
        <v>425</v>
      </c>
      <c r="G94" s="205" t="s">
        <v>137</v>
      </c>
      <c r="H94" s="192">
        <v>107.9</v>
      </c>
      <c r="I94" s="210">
        <v>93.9</v>
      </c>
      <c r="J94" s="192">
        <v>14</v>
      </c>
      <c r="K94" s="192" t="s">
        <v>28</v>
      </c>
      <c r="L94" s="228">
        <v>0</v>
      </c>
    </row>
    <row r="95" spans="1:12" ht="52.5" customHeight="1" x14ac:dyDescent="0.2">
      <c r="A95" s="152">
        <v>87</v>
      </c>
      <c r="B95" s="143" t="s">
        <v>1812</v>
      </c>
      <c r="C95" s="196" t="s">
        <v>1900</v>
      </c>
      <c r="D95" s="195" t="s">
        <v>1622</v>
      </c>
      <c r="E95" s="104" t="s">
        <v>1847</v>
      </c>
      <c r="F95" s="205" t="s">
        <v>425</v>
      </c>
      <c r="G95" s="205" t="s">
        <v>146</v>
      </c>
      <c r="H95" s="192">
        <v>108.2</v>
      </c>
      <c r="I95" s="210">
        <v>96.1</v>
      </c>
      <c r="J95" s="192">
        <v>12.1</v>
      </c>
      <c r="K95" s="192" t="s">
        <v>28</v>
      </c>
      <c r="L95" s="228">
        <v>0</v>
      </c>
    </row>
    <row r="96" spans="1:12" ht="52.5" customHeight="1" x14ac:dyDescent="0.2">
      <c r="A96" s="101">
        <v>88</v>
      </c>
      <c r="B96" s="143" t="s">
        <v>1813</v>
      </c>
      <c r="C96" s="196" t="s">
        <v>1901</v>
      </c>
      <c r="D96" s="195" t="s">
        <v>1622</v>
      </c>
      <c r="E96" s="104" t="s">
        <v>1848</v>
      </c>
      <c r="F96" s="205" t="s">
        <v>425</v>
      </c>
      <c r="G96" s="205" t="s">
        <v>153</v>
      </c>
      <c r="H96" s="192">
        <v>108</v>
      </c>
      <c r="I96" s="210">
        <v>96.6</v>
      </c>
      <c r="J96" s="192">
        <v>11.4</v>
      </c>
      <c r="K96" s="192" t="s">
        <v>28</v>
      </c>
      <c r="L96" s="228">
        <v>0</v>
      </c>
    </row>
    <row r="97" spans="1:12" ht="52.5" customHeight="1" x14ac:dyDescent="0.2">
      <c r="A97" s="152">
        <v>89</v>
      </c>
      <c r="B97" s="143" t="s">
        <v>1814</v>
      </c>
      <c r="C97" s="194" t="s">
        <v>1897</v>
      </c>
      <c r="D97" s="195" t="s">
        <v>1622</v>
      </c>
      <c r="E97" s="104" t="s">
        <v>1849</v>
      </c>
      <c r="F97" s="205" t="s">
        <v>425</v>
      </c>
      <c r="G97" s="205" t="s">
        <v>168</v>
      </c>
      <c r="H97" s="192">
        <v>99.9</v>
      </c>
      <c r="I97" s="210">
        <v>91.3</v>
      </c>
      <c r="J97" s="192">
        <v>8.6</v>
      </c>
      <c r="K97" s="192" t="s">
        <v>28</v>
      </c>
      <c r="L97" s="228">
        <v>0</v>
      </c>
    </row>
    <row r="98" spans="1:12" ht="52.5" customHeight="1" x14ac:dyDescent="0.2">
      <c r="A98" s="101">
        <v>90</v>
      </c>
      <c r="B98" s="143" t="s">
        <v>1815</v>
      </c>
      <c r="C98" s="194" t="s">
        <v>1897</v>
      </c>
      <c r="D98" s="195" t="s">
        <v>1622</v>
      </c>
      <c r="E98" s="104" t="s">
        <v>1850</v>
      </c>
      <c r="F98" s="205" t="s">
        <v>425</v>
      </c>
      <c r="G98" s="205" t="s">
        <v>175</v>
      </c>
      <c r="H98" s="192">
        <v>87.8</v>
      </c>
      <c r="I98" s="210">
        <v>79.8</v>
      </c>
      <c r="J98" s="192">
        <v>8</v>
      </c>
      <c r="K98" s="192" t="s">
        <v>28</v>
      </c>
      <c r="L98" s="228">
        <v>0</v>
      </c>
    </row>
    <row r="99" spans="1:12" ht="52.5" customHeight="1" x14ac:dyDescent="0.2">
      <c r="A99" s="152">
        <v>91</v>
      </c>
      <c r="B99" s="143" t="s">
        <v>1816</v>
      </c>
      <c r="C99" s="194" t="s">
        <v>1897</v>
      </c>
      <c r="D99" s="195" t="s">
        <v>1622</v>
      </c>
      <c r="E99" s="104" t="s">
        <v>1851</v>
      </c>
      <c r="F99" s="205" t="s">
        <v>425</v>
      </c>
      <c r="G99" s="205" t="s">
        <v>182</v>
      </c>
      <c r="H99" s="192">
        <v>108.1</v>
      </c>
      <c r="I99" s="210">
        <v>97.5</v>
      </c>
      <c r="J99" s="192">
        <v>10.6</v>
      </c>
      <c r="K99" s="192" t="s">
        <v>28</v>
      </c>
      <c r="L99" s="228">
        <v>0</v>
      </c>
    </row>
    <row r="100" spans="1:12" ht="52.5" customHeight="1" x14ac:dyDescent="0.2">
      <c r="A100" s="101">
        <v>92</v>
      </c>
      <c r="B100" s="143" t="s">
        <v>1817</v>
      </c>
      <c r="C100" s="194" t="s">
        <v>1897</v>
      </c>
      <c r="D100" s="195" t="s">
        <v>1622</v>
      </c>
      <c r="E100" s="104" t="s">
        <v>1852</v>
      </c>
      <c r="F100" s="205" t="s">
        <v>425</v>
      </c>
      <c r="G100" s="205" t="s">
        <v>190</v>
      </c>
      <c r="H100" s="192">
        <v>60</v>
      </c>
      <c r="I100" s="210">
        <v>55.1</v>
      </c>
      <c r="J100" s="192">
        <v>4.9000000000000004</v>
      </c>
      <c r="K100" s="192" t="s">
        <v>28</v>
      </c>
      <c r="L100" s="228">
        <v>0</v>
      </c>
    </row>
    <row r="101" spans="1:12" ht="52.5" customHeight="1" x14ac:dyDescent="0.2">
      <c r="A101" s="152">
        <v>93</v>
      </c>
      <c r="B101" s="143" t="s">
        <v>1597</v>
      </c>
      <c r="C101" s="194" t="s">
        <v>1897</v>
      </c>
      <c r="D101" s="195" t="s">
        <v>1622</v>
      </c>
      <c r="E101" s="104" t="s">
        <v>1598</v>
      </c>
      <c r="F101" s="205" t="s">
        <v>425</v>
      </c>
      <c r="G101" s="205" t="s">
        <v>572</v>
      </c>
      <c r="H101" s="192">
        <v>108</v>
      </c>
      <c r="I101" s="210">
        <v>99.4</v>
      </c>
      <c r="J101" s="192">
        <v>8.6</v>
      </c>
      <c r="K101" s="192" t="s">
        <v>28</v>
      </c>
      <c r="L101" s="228">
        <v>0</v>
      </c>
    </row>
    <row r="102" spans="1:12" ht="52.5" customHeight="1" x14ac:dyDescent="0.2">
      <c r="A102" s="101">
        <v>94</v>
      </c>
      <c r="B102" s="143" t="s">
        <v>1818</v>
      </c>
      <c r="C102" s="196" t="s">
        <v>1902</v>
      </c>
      <c r="D102" s="195" t="s">
        <v>1622</v>
      </c>
      <c r="E102" s="104" t="s">
        <v>1853</v>
      </c>
      <c r="F102" s="205" t="s">
        <v>425</v>
      </c>
      <c r="G102" s="205" t="s">
        <v>197</v>
      </c>
      <c r="H102" s="192">
        <v>107.9</v>
      </c>
      <c r="I102" s="210">
        <v>99.8</v>
      </c>
      <c r="J102" s="192">
        <v>8.1</v>
      </c>
      <c r="K102" s="192" t="s">
        <v>28</v>
      </c>
      <c r="L102" s="228">
        <v>0</v>
      </c>
    </row>
    <row r="103" spans="1:12" ht="52.5" customHeight="1" x14ac:dyDescent="0.2">
      <c r="A103" s="152">
        <v>95</v>
      </c>
      <c r="B103" s="143" t="s">
        <v>1819</v>
      </c>
      <c r="C103" s="194" t="s">
        <v>1897</v>
      </c>
      <c r="D103" s="195" t="s">
        <v>1622</v>
      </c>
      <c r="E103" s="104" t="s">
        <v>1854</v>
      </c>
      <c r="F103" s="205" t="s">
        <v>425</v>
      </c>
      <c r="G103" s="205" t="s">
        <v>203</v>
      </c>
      <c r="H103" s="192">
        <v>323.8</v>
      </c>
      <c r="I103" s="210">
        <v>302.5</v>
      </c>
      <c r="J103" s="192">
        <v>21.3</v>
      </c>
      <c r="K103" s="192" t="s">
        <v>28</v>
      </c>
      <c r="L103" s="228">
        <v>0</v>
      </c>
    </row>
    <row r="104" spans="1:12" ht="52.5" customHeight="1" x14ac:dyDescent="0.2">
      <c r="A104" s="101">
        <v>96</v>
      </c>
      <c r="B104" s="143" t="s">
        <v>1820</v>
      </c>
      <c r="C104" s="196" t="s">
        <v>1903</v>
      </c>
      <c r="D104" s="195" t="s">
        <v>1622</v>
      </c>
      <c r="E104" s="104" t="s">
        <v>1600</v>
      </c>
      <c r="F104" s="205" t="s">
        <v>425</v>
      </c>
      <c r="G104" s="205" t="s">
        <v>209</v>
      </c>
      <c r="H104" s="192">
        <v>166.6</v>
      </c>
      <c r="I104" s="210">
        <v>156</v>
      </c>
      <c r="J104" s="192">
        <v>10.6</v>
      </c>
      <c r="K104" s="192" t="s">
        <v>28</v>
      </c>
      <c r="L104" s="228">
        <v>0</v>
      </c>
    </row>
    <row r="105" spans="1:12" ht="52.5" customHeight="1" x14ac:dyDescent="0.2">
      <c r="A105" s="152">
        <v>97</v>
      </c>
      <c r="B105" s="143" t="s">
        <v>1821</v>
      </c>
      <c r="C105" s="196" t="s">
        <v>1904</v>
      </c>
      <c r="D105" s="195" t="s">
        <v>1897</v>
      </c>
      <c r="E105" s="104" t="s">
        <v>1855</v>
      </c>
      <c r="F105" s="205" t="s">
        <v>425</v>
      </c>
      <c r="G105" s="205" t="s">
        <v>214</v>
      </c>
      <c r="H105" s="192">
        <v>76</v>
      </c>
      <c r="I105" s="210">
        <v>67.599999999999994</v>
      </c>
      <c r="J105" s="192">
        <v>8.4000000000000057</v>
      </c>
      <c r="K105" s="192" t="s">
        <v>28</v>
      </c>
      <c r="L105" s="228">
        <v>0</v>
      </c>
    </row>
    <row r="106" spans="1:12" ht="52.5" customHeight="1" x14ac:dyDescent="0.2">
      <c r="A106" s="101">
        <v>98</v>
      </c>
      <c r="B106" s="143" t="s">
        <v>1822</v>
      </c>
      <c r="C106" s="196" t="s">
        <v>1905</v>
      </c>
      <c r="D106" s="195" t="s">
        <v>1622</v>
      </c>
      <c r="E106" s="104" t="s">
        <v>1856</v>
      </c>
      <c r="F106" s="205" t="s">
        <v>425</v>
      </c>
      <c r="G106" s="205" t="s">
        <v>223</v>
      </c>
      <c r="H106" s="192">
        <v>75.900000000000006</v>
      </c>
      <c r="I106" s="210">
        <v>61.2</v>
      </c>
      <c r="J106" s="192">
        <v>14.7</v>
      </c>
      <c r="K106" s="192" t="s">
        <v>28</v>
      </c>
      <c r="L106" s="228">
        <v>0</v>
      </c>
    </row>
    <row r="107" spans="1:12" ht="52.5" customHeight="1" x14ac:dyDescent="0.2">
      <c r="A107" s="152">
        <v>99</v>
      </c>
      <c r="B107" s="143" t="s">
        <v>1823</v>
      </c>
      <c r="C107" s="196" t="s">
        <v>1906</v>
      </c>
      <c r="D107" s="195" t="s">
        <v>1622</v>
      </c>
      <c r="E107" s="104" t="s">
        <v>1857</v>
      </c>
      <c r="F107" s="205" t="s">
        <v>425</v>
      </c>
      <c r="G107" s="205" t="s">
        <v>229</v>
      </c>
      <c r="H107" s="192">
        <v>76.099999999999994</v>
      </c>
      <c r="I107" s="210">
        <v>62.9</v>
      </c>
      <c r="J107" s="192">
        <v>13.2</v>
      </c>
      <c r="K107" s="192" t="s">
        <v>28</v>
      </c>
      <c r="L107" s="228">
        <v>0</v>
      </c>
    </row>
    <row r="108" spans="1:12" ht="52.5" customHeight="1" x14ac:dyDescent="0.2">
      <c r="A108" s="101">
        <v>100</v>
      </c>
      <c r="B108" s="143" t="s">
        <v>1824</v>
      </c>
      <c r="C108" s="194" t="s">
        <v>1897</v>
      </c>
      <c r="D108" s="195" t="s">
        <v>1622</v>
      </c>
      <c r="E108" s="104" t="s">
        <v>1858</v>
      </c>
      <c r="F108" s="205" t="s">
        <v>425</v>
      </c>
      <c r="G108" s="205" t="s">
        <v>649</v>
      </c>
      <c r="H108" s="192">
        <v>76.099999999999994</v>
      </c>
      <c r="I108" s="210">
        <v>64.7</v>
      </c>
      <c r="J108" s="192">
        <v>11.4</v>
      </c>
      <c r="K108" s="192" t="s">
        <v>28</v>
      </c>
      <c r="L108" s="228">
        <v>0</v>
      </c>
    </row>
    <row r="109" spans="1:12" ht="52.5" customHeight="1" x14ac:dyDescent="0.2">
      <c r="A109" s="152">
        <v>101</v>
      </c>
      <c r="B109" s="143" t="s">
        <v>1825</v>
      </c>
      <c r="C109" s="196" t="s">
        <v>1907</v>
      </c>
      <c r="D109" s="195" t="s">
        <v>1622</v>
      </c>
      <c r="E109" s="104" t="s">
        <v>1859</v>
      </c>
      <c r="F109" s="205" t="s">
        <v>425</v>
      </c>
      <c r="G109" s="205" t="s">
        <v>237</v>
      </c>
      <c r="H109" s="192">
        <v>75.900000000000006</v>
      </c>
      <c r="I109" s="210">
        <v>65.599999999999994</v>
      </c>
      <c r="J109" s="192">
        <v>10.3</v>
      </c>
      <c r="K109" s="192" t="s">
        <v>28</v>
      </c>
      <c r="L109" s="228">
        <v>0</v>
      </c>
    </row>
    <row r="110" spans="1:12" ht="52.5" customHeight="1" x14ac:dyDescent="0.2">
      <c r="A110" s="152">
        <v>102</v>
      </c>
      <c r="B110" s="145" t="s">
        <v>913</v>
      </c>
      <c r="C110" s="197" t="s">
        <v>35</v>
      </c>
      <c r="D110" s="198" t="s">
        <v>1624</v>
      </c>
      <c r="E110" s="153" t="s">
        <v>914</v>
      </c>
      <c r="F110" s="206">
        <v>6</v>
      </c>
      <c r="G110" s="207" t="s">
        <v>416</v>
      </c>
      <c r="H110" s="211">
        <v>143.5</v>
      </c>
      <c r="I110" s="212">
        <v>20.8</v>
      </c>
      <c r="J110" s="211">
        <v>122.7</v>
      </c>
      <c r="K110" s="197" t="s">
        <v>28</v>
      </c>
      <c r="L110" s="228">
        <v>0</v>
      </c>
    </row>
    <row r="111" spans="1:12" ht="52.5" customHeight="1" x14ac:dyDescent="0.2">
      <c r="A111" s="152">
        <v>103</v>
      </c>
      <c r="B111" s="145" t="s">
        <v>933</v>
      </c>
      <c r="C111" s="197" t="s">
        <v>35</v>
      </c>
      <c r="D111" s="198" t="s">
        <v>1624</v>
      </c>
      <c r="E111" s="153" t="s">
        <v>934</v>
      </c>
      <c r="F111" s="206">
        <v>6</v>
      </c>
      <c r="G111" s="207" t="s">
        <v>938</v>
      </c>
      <c r="H111" s="211">
        <v>351.1</v>
      </c>
      <c r="I111" s="212">
        <v>59.3</v>
      </c>
      <c r="J111" s="211">
        <v>291.8</v>
      </c>
      <c r="K111" s="197" t="s">
        <v>28</v>
      </c>
      <c r="L111" s="228">
        <v>0</v>
      </c>
    </row>
    <row r="112" spans="1:12" ht="52.5" customHeight="1" x14ac:dyDescent="0.2">
      <c r="A112" s="101">
        <v>104</v>
      </c>
      <c r="B112" s="145" t="s">
        <v>1096</v>
      </c>
      <c r="C112" s="197" t="s">
        <v>35</v>
      </c>
      <c r="D112" s="198" t="s">
        <v>1691</v>
      </c>
      <c r="E112" s="153" t="s">
        <v>1097</v>
      </c>
      <c r="F112" s="206">
        <v>6</v>
      </c>
      <c r="G112" s="207" t="s">
        <v>1101</v>
      </c>
      <c r="H112" s="211">
        <v>351.8</v>
      </c>
      <c r="I112" s="212">
        <v>28.6</v>
      </c>
      <c r="J112" s="211">
        <v>323.2</v>
      </c>
      <c r="K112" s="197" t="s">
        <v>28</v>
      </c>
      <c r="L112" s="228">
        <v>0</v>
      </c>
    </row>
    <row r="113" spans="1:12" ht="52.5" customHeight="1" x14ac:dyDescent="0.2">
      <c r="A113" s="152">
        <v>105</v>
      </c>
      <c r="B113" s="145" t="s">
        <v>1235</v>
      </c>
      <c r="C113" s="198" t="s">
        <v>1236</v>
      </c>
      <c r="D113" s="198" t="s">
        <v>942</v>
      </c>
      <c r="E113" s="153" t="s">
        <v>1237</v>
      </c>
      <c r="F113" s="206">
        <v>6</v>
      </c>
      <c r="G113" s="207" t="s">
        <v>1241</v>
      </c>
      <c r="H113" s="211">
        <v>157.4</v>
      </c>
      <c r="I113" s="212">
        <v>24.7</v>
      </c>
      <c r="J113" s="211">
        <v>132.69999999999999</v>
      </c>
      <c r="K113" s="197" t="s">
        <v>28</v>
      </c>
      <c r="L113" s="228">
        <v>0</v>
      </c>
    </row>
    <row r="114" spans="1:12" ht="52.5" customHeight="1" x14ac:dyDescent="0.2">
      <c r="A114" s="101">
        <v>106</v>
      </c>
      <c r="B114" s="145" t="s">
        <v>1266</v>
      </c>
      <c r="C114" s="199" t="s">
        <v>1267</v>
      </c>
      <c r="D114" s="198" t="s">
        <v>942</v>
      </c>
      <c r="E114" s="153" t="s">
        <v>1268</v>
      </c>
      <c r="F114" s="206">
        <v>6</v>
      </c>
      <c r="G114" s="207" t="s">
        <v>1272</v>
      </c>
      <c r="H114" s="211">
        <v>158.69999999999999</v>
      </c>
      <c r="I114" s="212">
        <v>24.8</v>
      </c>
      <c r="J114" s="211">
        <v>133.9</v>
      </c>
      <c r="K114" s="197" t="s">
        <v>28</v>
      </c>
      <c r="L114" s="228">
        <v>0</v>
      </c>
    </row>
    <row r="115" spans="1:12" ht="52.5" customHeight="1" x14ac:dyDescent="0.2">
      <c r="A115" s="152">
        <v>107</v>
      </c>
      <c r="B115" s="145" t="s">
        <v>1428</v>
      </c>
      <c r="C115" s="197" t="s">
        <v>35</v>
      </c>
      <c r="D115" s="198" t="s">
        <v>956</v>
      </c>
      <c r="E115" s="153" t="s">
        <v>1429</v>
      </c>
      <c r="F115" s="206">
        <v>6</v>
      </c>
      <c r="G115" s="207" t="s">
        <v>1433</v>
      </c>
      <c r="H115" s="211">
        <v>237.4</v>
      </c>
      <c r="I115" s="212">
        <v>34.4</v>
      </c>
      <c r="J115" s="211">
        <v>203</v>
      </c>
      <c r="K115" s="197" t="s">
        <v>28</v>
      </c>
      <c r="L115" s="228">
        <v>0</v>
      </c>
    </row>
    <row r="116" spans="1:12" ht="28.5" customHeight="1" x14ac:dyDescent="0.2">
      <c r="A116" s="648">
        <v>108</v>
      </c>
      <c r="B116" s="650" t="s">
        <v>1440</v>
      </c>
      <c r="C116" s="652" t="s">
        <v>1441</v>
      </c>
      <c r="D116" s="198" t="s">
        <v>956</v>
      </c>
      <c r="E116" s="654" t="s">
        <v>1442</v>
      </c>
      <c r="F116" s="206">
        <v>6</v>
      </c>
      <c r="G116" s="207" t="s">
        <v>1446</v>
      </c>
      <c r="H116" s="211">
        <v>61.6</v>
      </c>
      <c r="I116" s="212">
        <v>8.9</v>
      </c>
      <c r="J116" s="211">
        <v>52.7</v>
      </c>
      <c r="K116" s="197" t="s">
        <v>28</v>
      </c>
      <c r="L116" s="660">
        <v>0</v>
      </c>
    </row>
    <row r="117" spans="1:12" ht="21" customHeight="1" x14ac:dyDescent="0.2">
      <c r="A117" s="649"/>
      <c r="B117" s="651"/>
      <c r="C117" s="653"/>
      <c r="D117" s="198" t="s">
        <v>956</v>
      </c>
      <c r="E117" s="655"/>
      <c r="F117" s="206">
        <v>6</v>
      </c>
      <c r="G117" s="207" t="s">
        <v>1488</v>
      </c>
      <c r="H117" s="211">
        <v>179</v>
      </c>
      <c r="I117" s="212">
        <v>26.3</v>
      </c>
      <c r="J117" s="211">
        <v>152.69999999999999</v>
      </c>
      <c r="K117" s="197" t="s">
        <v>28</v>
      </c>
      <c r="L117" s="661"/>
    </row>
    <row r="118" spans="1:12" ht="52.5" customHeight="1" x14ac:dyDescent="0.2">
      <c r="A118" s="101">
        <v>109</v>
      </c>
      <c r="B118" s="146" t="s">
        <v>1826</v>
      </c>
      <c r="C118" s="200" t="s">
        <v>1775</v>
      </c>
      <c r="D118" s="191" t="s">
        <v>1776</v>
      </c>
      <c r="E118" s="203" t="s">
        <v>1863</v>
      </c>
      <c r="F118" s="208" t="s">
        <v>48</v>
      </c>
      <c r="G118" s="208" t="s">
        <v>137</v>
      </c>
      <c r="H118" s="213">
        <v>108.9</v>
      </c>
      <c r="I118" s="214">
        <v>1.1000000000000001</v>
      </c>
      <c r="J118" s="209">
        <v>107.8</v>
      </c>
      <c r="K118" s="209" t="s">
        <v>28</v>
      </c>
      <c r="L118" s="228">
        <v>0</v>
      </c>
    </row>
    <row r="119" spans="1:12" ht="52.5" customHeight="1" x14ac:dyDescent="0.25">
      <c r="A119" s="151">
        <v>110</v>
      </c>
      <c r="B119" s="146" t="s">
        <v>1827</v>
      </c>
      <c r="C119" s="201" t="s">
        <v>1908</v>
      </c>
      <c r="D119" s="202" t="s">
        <v>1909</v>
      </c>
      <c r="E119" s="153" t="s">
        <v>1860</v>
      </c>
      <c r="F119" s="208" t="s">
        <v>457</v>
      </c>
      <c r="G119" s="208" t="s">
        <v>27</v>
      </c>
      <c r="H119" s="209">
        <v>180.3</v>
      </c>
      <c r="I119" s="214">
        <v>80.2</v>
      </c>
      <c r="J119" s="209">
        <v>100.1</v>
      </c>
      <c r="K119" s="200" t="s">
        <v>28</v>
      </c>
      <c r="L119" s="228">
        <v>0</v>
      </c>
    </row>
    <row r="120" spans="1:12" ht="52.5" customHeight="1" x14ac:dyDescent="0.2">
      <c r="A120" s="101">
        <v>111</v>
      </c>
      <c r="B120" s="146" t="s">
        <v>1828</v>
      </c>
      <c r="C120" s="191" t="s">
        <v>1910</v>
      </c>
      <c r="D120" s="202" t="s">
        <v>1909</v>
      </c>
      <c r="E120" s="153" t="s">
        <v>1861</v>
      </c>
      <c r="F120" s="208" t="s">
        <v>457</v>
      </c>
      <c r="G120" s="208" t="s">
        <v>485</v>
      </c>
      <c r="H120" s="209">
        <v>562.20000000000005</v>
      </c>
      <c r="I120" s="214">
        <v>230.5</v>
      </c>
      <c r="J120" s="209">
        <v>331.7</v>
      </c>
      <c r="K120" s="200" t="s">
        <v>28</v>
      </c>
      <c r="L120" s="228">
        <v>0</v>
      </c>
    </row>
    <row r="121" spans="1:12" ht="15.75" x14ac:dyDescent="0.25">
      <c r="A121" s="643" t="s">
        <v>1896</v>
      </c>
      <c r="B121" s="644"/>
      <c r="C121" s="644"/>
      <c r="D121" s="644"/>
      <c r="E121" s="644"/>
      <c r="F121" s="644"/>
      <c r="G121" s="645"/>
      <c r="H121" s="193">
        <f>SUM(H4:H120)</f>
        <v>19731.7</v>
      </c>
      <c r="I121" s="193">
        <f>SUM(I4:I120)</f>
        <v>6038.5000000000018</v>
      </c>
      <c r="J121" s="193">
        <f>SUM(J4:J120)</f>
        <v>13693.200000000004</v>
      </c>
      <c r="K121" s="216"/>
      <c r="L121" s="219"/>
    </row>
  </sheetData>
  <mergeCells count="37">
    <mergeCell ref="L1:L2"/>
    <mergeCell ref="A14:A15"/>
    <mergeCell ref="F14:F15"/>
    <mergeCell ref="G14:G15"/>
    <mergeCell ref="H14:H15"/>
    <mergeCell ref="I14:I15"/>
    <mergeCell ref="J14:J15"/>
    <mergeCell ref="K14:K15"/>
    <mergeCell ref="A1:A2"/>
    <mergeCell ref="B1:B2"/>
    <mergeCell ref="C1:C2"/>
    <mergeCell ref="D1:D2"/>
    <mergeCell ref="E1:E2"/>
    <mergeCell ref="F1:K1"/>
    <mergeCell ref="J19:J21"/>
    <mergeCell ref="K19:K21"/>
    <mergeCell ref="A19:A21"/>
    <mergeCell ref="D19:D21"/>
    <mergeCell ref="F19:F21"/>
    <mergeCell ref="G19:G21"/>
    <mergeCell ref="H19:H21"/>
    <mergeCell ref="I19:I21"/>
    <mergeCell ref="A121:G121"/>
    <mergeCell ref="L116:L117"/>
    <mergeCell ref="A77:A78"/>
    <mergeCell ref="B77:B78"/>
    <mergeCell ref="C77:C78"/>
    <mergeCell ref="A81:A82"/>
    <mergeCell ref="B81:B82"/>
    <mergeCell ref="C81:C82"/>
    <mergeCell ref="L77:L78"/>
    <mergeCell ref="E81:E82"/>
    <mergeCell ref="E77:E78"/>
    <mergeCell ref="A116:A117"/>
    <mergeCell ref="B116:B117"/>
    <mergeCell ref="C116:C117"/>
    <mergeCell ref="E116:E117"/>
  </mergeCells>
  <pageMargins left="0.7" right="0.7" top="0.75" bottom="0.75" header="0.3" footer="0.3"/>
  <pageSetup paperSize="9" scale="7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3"/>
  <sheetViews>
    <sheetView zoomScaleNormal="100" zoomScaleSheetLayoutView="40" workbookViewId="0">
      <selection activeCell="P6" sqref="P6"/>
    </sheetView>
  </sheetViews>
  <sheetFormatPr defaultColWidth="9.125" defaultRowHeight="43.5" customHeight="1" x14ac:dyDescent="0.2"/>
  <cols>
    <col min="1" max="1" width="5.75" style="109" customWidth="1"/>
    <col min="2" max="2" width="33.25" style="109" customWidth="1"/>
    <col min="3" max="3" width="21" style="161" customWidth="1"/>
    <col min="4" max="5" width="15.875" style="204" customWidth="1"/>
    <col min="6" max="6" width="8.25" style="109" customWidth="1"/>
    <col min="7" max="7" width="7.625" style="109" customWidth="1"/>
    <col min="8" max="8" width="10.375" style="109" customWidth="1"/>
    <col min="9" max="9" width="9.875" style="109" customWidth="1"/>
    <col min="10" max="10" width="8.75" style="109" customWidth="1"/>
    <col min="11" max="11" width="8.75" style="112" customWidth="1"/>
    <col min="12" max="12" width="10" style="109" hidden="1" customWidth="1"/>
    <col min="13" max="13" width="12.125" style="109" hidden="1" customWidth="1"/>
    <col min="14" max="14" width="11" style="113" hidden="1" customWidth="1"/>
    <col min="15" max="15" width="10.125" style="113" hidden="1" customWidth="1"/>
    <col min="16" max="16" width="10.75" style="186" customWidth="1"/>
    <col min="17" max="17" width="12.875" style="186" customWidth="1"/>
    <col min="18" max="18" width="12.875" style="181" customWidth="1"/>
    <col min="19" max="20" width="17.75" style="114" customWidth="1"/>
    <col min="21" max="21" width="15.875" style="109" customWidth="1"/>
    <col min="22" max="22" width="10.75" style="109" customWidth="1"/>
    <col min="23" max="23" width="11.875" style="109" customWidth="1"/>
    <col min="24" max="24" width="17.625" style="189" customWidth="1"/>
    <col min="25" max="16384" width="9.125" style="109"/>
  </cols>
  <sheetData>
    <row r="1" spans="1:25" ht="43.5" customHeight="1" x14ac:dyDescent="0.2">
      <c r="A1" s="632" t="s">
        <v>1911</v>
      </c>
      <c r="B1" s="633"/>
      <c r="C1" s="633"/>
      <c r="D1" s="633"/>
      <c r="E1" s="633"/>
      <c r="F1" s="633"/>
      <c r="G1" s="633"/>
      <c r="H1" s="633"/>
      <c r="I1" s="633"/>
      <c r="J1" s="633"/>
      <c r="K1" s="633"/>
      <c r="L1" s="633"/>
      <c r="M1" s="633"/>
      <c r="N1" s="633"/>
      <c r="O1" s="633"/>
      <c r="P1" s="633"/>
      <c r="Q1" s="633"/>
      <c r="R1" s="633"/>
      <c r="S1" s="633"/>
      <c r="T1" s="633"/>
    </row>
    <row r="2" spans="1:25" ht="43.5" customHeight="1" x14ac:dyDescent="0.2">
      <c r="A2" s="633"/>
      <c r="B2" s="633"/>
      <c r="C2" s="633"/>
      <c r="D2" s="633"/>
      <c r="E2" s="633"/>
      <c r="F2" s="633"/>
      <c r="G2" s="633"/>
      <c r="H2" s="633"/>
      <c r="I2" s="633"/>
      <c r="J2" s="633"/>
      <c r="K2" s="633"/>
      <c r="L2" s="633"/>
      <c r="M2" s="633"/>
      <c r="N2" s="633"/>
      <c r="O2" s="633"/>
      <c r="P2" s="633"/>
      <c r="Q2" s="633"/>
      <c r="R2" s="633"/>
      <c r="S2" s="633"/>
      <c r="T2" s="633"/>
    </row>
    <row r="3" spans="1:25" ht="43.5" customHeight="1" x14ac:dyDescent="0.2">
      <c r="A3" s="628" t="s">
        <v>0</v>
      </c>
      <c r="B3" s="624" t="s">
        <v>1</v>
      </c>
      <c r="C3" s="624" t="s">
        <v>2</v>
      </c>
      <c r="D3" s="624" t="s">
        <v>3</v>
      </c>
      <c r="E3" s="624" t="s">
        <v>1784</v>
      </c>
      <c r="F3" s="634" t="s">
        <v>1768</v>
      </c>
      <c r="G3" s="634"/>
      <c r="H3" s="634"/>
      <c r="I3" s="634"/>
      <c r="J3" s="634"/>
      <c r="K3" s="634"/>
      <c r="L3" s="621" t="s">
        <v>5</v>
      </c>
      <c r="M3" s="621"/>
      <c r="N3" s="621"/>
      <c r="O3" s="621"/>
      <c r="P3" s="697" t="s">
        <v>1867</v>
      </c>
      <c r="Q3" s="697" t="s">
        <v>1868</v>
      </c>
      <c r="R3" s="699" t="s">
        <v>1869</v>
      </c>
      <c r="S3" s="697" t="s">
        <v>1870</v>
      </c>
      <c r="T3" s="697" t="s">
        <v>1871</v>
      </c>
      <c r="U3" s="697" t="s">
        <v>1872</v>
      </c>
      <c r="V3" s="697" t="s">
        <v>1873</v>
      </c>
      <c r="W3" s="697" t="s">
        <v>1874</v>
      </c>
      <c r="X3" s="698" t="s">
        <v>1875</v>
      </c>
      <c r="Y3" s="697" t="s">
        <v>6</v>
      </c>
    </row>
    <row r="4" spans="1:25" ht="47.25" customHeight="1" x14ac:dyDescent="0.2">
      <c r="A4" s="628"/>
      <c r="B4" s="624"/>
      <c r="C4" s="624"/>
      <c r="D4" s="624"/>
      <c r="E4" s="624"/>
      <c r="F4" s="97" t="s">
        <v>1773</v>
      </c>
      <c r="G4" s="97" t="s">
        <v>13</v>
      </c>
      <c r="H4" s="98" t="s">
        <v>15</v>
      </c>
      <c r="I4" s="98" t="s">
        <v>16</v>
      </c>
      <c r="J4" s="98" t="s">
        <v>17</v>
      </c>
      <c r="K4" s="98" t="s">
        <v>14</v>
      </c>
      <c r="L4" s="100" t="s">
        <v>12</v>
      </c>
      <c r="M4" s="100" t="s">
        <v>13</v>
      </c>
      <c r="N4" s="100" t="s">
        <v>1763</v>
      </c>
      <c r="O4" s="98" t="s">
        <v>14</v>
      </c>
      <c r="P4" s="697"/>
      <c r="Q4" s="697"/>
      <c r="R4" s="699"/>
      <c r="S4" s="697"/>
      <c r="T4" s="697"/>
      <c r="U4" s="697"/>
      <c r="V4" s="697"/>
      <c r="W4" s="697"/>
      <c r="X4" s="698"/>
      <c r="Y4" s="697"/>
    </row>
    <row r="5" spans="1:25" s="161" customFormat="1" ht="43.5" customHeight="1" x14ac:dyDescent="0.2">
      <c r="A5" s="125" t="s">
        <v>1876</v>
      </c>
      <c r="B5" s="155" t="s">
        <v>1877</v>
      </c>
      <c r="C5" s="155" t="s">
        <v>1878</v>
      </c>
      <c r="D5" s="155" t="s">
        <v>1879</v>
      </c>
      <c r="E5" s="155" t="s">
        <v>1880</v>
      </c>
      <c r="F5" s="125" t="s">
        <v>1881</v>
      </c>
      <c r="G5" s="125" t="s">
        <v>1882</v>
      </c>
      <c r="H5" s="160" t="s">
        <v>1883</v>
      </c>
      <c r="I5" s="162" t="s">
        <v>1884</v>
      </c>
      <c r="J5" s="160" t="s">
        <v>1885</v>
      </c>
      <c r="K5" s="160" t="s">
        <v>1886</v>
      </c>
      <c r="L5" s="101" t="s">
        <v>29</v>
      </c>
      <c r="M5" s="101" t="s">
        <v>30</v>
      </c>
      <c r="N5" s="122">
        <v>703</v>
      </c>
      <c r="O5" s="120" t="s">
        <v>28</v>
      </c>
      <c r="P5" s="163" t="s">
        <v>1887</v>
      </c>
      <c r="Q5" s="163" t="s">
        <v>1888</v>
      </c>
      <c r="R5" s="163" t="s">
        <v>1889</v>
      </c>
      <c r="S5" s="163" t="s">
        <v>1892</v>
      </c>
      <c r="T5" s="163" t="s">
        <v>1891</v>
      </c>
      <c r="U5" s="103" t="s">
        <v>1890</v>
      </c>
      <c r="V5" s="164" t="s">
        <v>1893</v>
      </c>
      <c r="W5" s="165" t="s">
        <v>1894</v>
      </c>
      <c r="X5" s="190" t="s">
        <v>1895</v>
      </c>
      <c r="Y5" s="148"/>
    </row>
    <row r="6" spans="1:25" ht="43.5" customHeight="1" x14ac:dyDescent="0.25">
      <c r="A6" s="101">
        <v>1</v>
      </c>
      <c r="B6" s="121" t="s">
        <v>1756</v>
      </c>
      <c r="C6" s="128" t="s">
        <v>1770</v>
      </c>
      <c r="D6" s="121" t="s">
        <v>1623</v>
      </c>
      <c r="E6" s="155" t="s">
        <v>22</v>
      </c>
      <c r="F6" s="101" t="s">
        <v>27</v>
      </c>
      <c r="G6" s="101" t="s">
        <v>27</v>
      </c>
      <c r="H6" s="120">
        <v>703</v>
      </c>
      <c r="I6" s="215">
        <v>199.9</v>
      </c>
      <c r="J6" s="120">
        <f t="shared" ref="J6:J16" si="0">H6-I6</f>
        <v>503.1</v>
      </c>
      <c r="K6" s="120" t="s">
        <v>28</v>
      </c>
      <c r="L6" s="101" t="s">
        <v>29</v>
      </c>
      <c r="M6" s="101" t="s">
        <v>30</v>
      </c>
      <c r="N6" s="122">
        <v>703</v>
      </c>
      <c r="O6" s="120" t="s">
        <v>28</v>
      </c>
      <c r="P6" s="168"/>
      <c r="Q6" s="168"/>
      <c r="R6" s="166"/>
      <c r="S6" s="172">
        <f>I6*135000</f>
        <v>26986500</v>
      </c>
      <c r="T6" s="172">
        <f>I6*135000*5</f>
        <v>134932500</v>
      </c>
      <c r="U6" s="173"/>
      <c r="V6" s="174">
        <v>0</v>
      </c>
      <c r="W6" s="173">
        <f>I6*3000</f>
        <v>599700</v>
      </c>
      <c r="X6" s="187">
        <f>S6+T6+U6+V6+W6</f>
        <v>162518700</v>
      </c>
      <c r="Y6" s="175"/>
    </row>
    <row r="7" spans="1:25" ht="49.5" customHeight="1" x14ac:dyDescent="0.25">
      <c r="A7" s="101">
        <v>2</v>
      </c>
      <c r="B7" s="121" t="s">
        <v>1612</v>
      </c>
      <c r="C7" s="128" t="s">
        <v>121</v>
      </c>
      <c r="D7" s="121" t="s">
        <v>1623</v>
      </c>
      <c r="E7" s="155" t="s">
        <v>122</v>
      </c>
      <c r="F7" s="101" t="s">
        <v>27</v>
      </c>
      <c r="G7" s="101" t="s">
        <v>125</v>
      </c>
      <c r="H7" s="120">
        <v>162</v>
      </c>
      <c r="I7" s="215">
        <v>72.7</v>
      </c>
      <c r="J7" s="120">
        <f t="shared" si="0"/>
        <v>89.3</v>
      </c>
      <c r="K7" s="120" t="s">
        <v>28</v>
      </c>
      <c r="L7" s="101" t="s">
        <v>29</v>
      </c>
      <c r="M7" s="101" t="s">
        <v>126</v>
      </c>
      <c r="N7" s="122">
        <v>162</v>
      </c>
      <c r="O7" s="120" t="s">
        <v>28</v>
      </c>
      <c r="P7" s="169"/>
      <c r="Q7" s="168"/>
      <c r="R7" s="166"/>
      <c r="S7" s="172">
        <f t="shared" ref="S7:S15" si="1">I7*135000</f>
        <v>9814500</v>
      </c>
      <c r="T7" s="172">
        <f t="shared" ref="T7:T13" si="2">I7*135000*5</f>
        <v>49072500</v>
      </c>
      <c r="U7" s="176"/>
      <c r="V7" s="174">
        <v>0</v>
      </c>
      <c r="W7" s="173">
        <f t="shared" ref="W7:W15" si="3">I7*3000</f>
        <v>218100</v>
      </c>
      <c r="X7" s="187">
        <f t="shared" ref="X7:X15" si="4">S7+T7+U7+V7+W7</f>
        <v>59105100</v>
      </c>
      <c r="Y7" s="175"/>
    </row>
    <row r="8" spans="1:25" ht="43.5" customHeight="1" x14ac:dyDescent="0.25">
      <c r="A8" s="101">
        <v>3</v>
      </c>
      <c r="B8" s="121" t="s">
        <v>1545</v>
      </c>
      <c r="C8" s="129" t="s">
        <v>35</v>
      </c>
      <c r="D8" s="121" t="s">
        <v>1623</v>
      </c>
      <c r="E8" s="155" t="s">
        <v>1546</v>
      </c>
      <c r="F8" s="101" t="s">
        <v>27</v>
      </c>
      <c r="G8" s="101" t="s">
        <v>485</v>
      </c>
      <c r="H8" s="120">
        <v>32.6</v>
      </c>
      <c r="I8" s="215">
        <v>14.8</v>
      </c>
      <c r="J8" s="120">
        <f t="shared" si="0"/>
        <v>17.8</v>
      </c>
      <c r="K8" s="120" t="s">
        <v>28</v>
      </c>
      <c r="L8" s="101">
        <v>18</v>
      </c>
      <c r="M8" s="101">
        <v>978</v>
      </c>
      <c r="N8" s="122">
        <v>32.6</v>
      </c>
      <c r="O8" s="120" t="s">
        <v>28</v>
      </c>
      <c r="P8" s="169"/>
      <c r="Q8" s="168"/>
      <c r="R8" s="166"/>
      <c r="S8" s="172">
        <f t="shared" si="1"/>
        <v>1998000</v>
      </c>
      <c r="T8" s="172">
        <f t="shared" si="2"/>
        <v>9990000</v>
      </c>
      <c r="U8" s="178"/>
      <c r="V8" s="174">
        <v>0</v>
      </c>
      <c r="W8" s="173">
        <f t="shared" si="3"/>
        <v>44400</v>
      </c>
      <c r="X8" s="187">
        <f t="shared" si="4"/>
        <v>12032400</v>
      </c>
      <c r="Y8" s="175"/>
    </row>
    <row r="9" spans="1:25" ht="43.5" customHeight="1" x14ac:dyDescent="0.25">
      <c r="A9" s="101">
        <v>4</v>
      </c>
      <c r="B9" s="102" t="s">
        <v>127</v>
      </c>
      <c r="C9" s="129" t="s">
        <v>35</v>
      </c>
      <c r="D9" s="121" t="s">
        <v>1623</v>
      </c>
      <c r="E9" s="155" t="s">
        <v>128</v>
      </c>
      <c r="F9" s="101" t="s">
        <v>27</v>
      </c>
      <c r="G9" s="101" t="s">
        <v>131</v>
      </c>
      <c r="H9" s="120">
        <v>64.8</v>
      </c>
      <c r="I9" s="215">
        <v>28.7</v>
      </c>
      <c r="J9" s="120">
        <f t="shared" si="0"/>
        <v>36.099999999999994</v>
      </c>
      <c r="K9" s="120" t="s">
        <v>28</v>
      </c>
      <c r="L9" s="101" t="s">
        <v>29</v>
      </c>
      <c r="M9" s="101" t="s">
        <v>132</v>
      </c>
      <c r="N9" s="122">
        <v>64.8</v>
      </c>
      <c r="O9" s="120" t="s">
        <v>28</v>
      </c>
      <c r="P9" s="169"/>
      <c r="Q9" s="168"/>
      <c r="R9" s="166"/>
      <c r="S9" s="172">
        <f t="shared" si="1"/>
        <v>3874500</v>
      </c>
      <c r="T9" s="172">
        <f t="shared" si="2"/>
        <v>19372500</v>
      </c>
      <c r="U9" s="173"/>
      <c r="V9" s="174">
        <v>0</v>
      </c>
      <c r="W9" s="173">
        <f t="shared" si="3"/>
        <v>86100</v>
      </c>
      <c r="X9" s="187">
        <f t="shared" si="4"/>
        <v>23333100</v>
      </c>
      <c r="Y9" s="175"/>
    </row>
    <row r="10" spans="1:25" ht="43.5" customHeight="1" x14ac:dyDescent="0.25">
      <c r="A10" s="101">
        <v>5</v>
      </c>
      <c r="B10" s="102" t="s">
        <v>1613</v>
      </c>
      <c r="C10" s="128" t="s">
        <v>1614</v>
      </c>
      <c r="D10" s="121" t="s">
        <v>1623</v>
      </c>
      <c r="E10" s="155" t="s">
        <v>133</v>
      </c>
      <c r="F10" s="101" t="s">
        <v>27</v>
      </c>
      <c r="G10" s="101" t="s">
        <v>137</v>
      </c>
      <c r="H10" s="120">
        <v>97.5</v>
      </c>
      <c r="I10" s="215">
        <v>42.9</v>
      </c>
      <c r="J10" s="120">
        <f t="shared" si="0"/>
        <v>54.6</v>
      </c>
      <c r="K10" s="120" t="s">
        <v>28</v>
      </c>
      <c r="L10" s="101" t="s">
        <v>29</v>
      </c>
      <c r="M10" s="101" t="s">
        <v>138</v>
      </c>
      <c r="N10" s="122">
        <v>97.5</v>
      </c>
      <c r="O10" s="120" t="s">
        <v>28</v>
      </c>
      <c r="P10" s="169"/>
      <c r="Q10" s="168"/>
      <c r="R10" s="166"/>
      <c r="S10" s="172">
        <f t="shared" si="1"/>
        <v>5791500</v>
      </c>
      <c r="T10" s="172">
        <f t="shared" si="2"/>
        <v>28957500</v>
      </c>
      <c r="U10" s="178"/>
      <c r="V10" s="174">
        <v>0</v>
      </c>
      <c r="W10" s="173">
        <f t="shared" si="3"/>
        <v>128700</v>
      </c>
      <c r="X10" s="187">
        <f t="shared" si="4"/>
        <v>34877700</v>
      </c>
      <c r="Y10" s="175"/>
    </row>
    <row r="11" spans="1:25" ht="43.5" customHeight="1" x14ac:dyDescent="0.25">
      <c r="A11" s="101">
        <v>6</v>
      </c>
      <c r="B11" s="102" t="s">
        <v>198</v>
      </c>
      <c r="C11" s="129" t="s">
        <v>35</v>
      </c>
      <c r="D11" s="121" t="s">
        <v>1623</v>
      </c>
      <c r="E11" s="155" t="s">
        <v>199</v>
      </c>
      <c r="F11" s="101" t="s">
        <v>27</v>
      </c>
      <c r="G11" s="101" t="s">
        <v>203</v>
      </c>
      <c r="H11" s="120">
        <v>97.1</v>
      </c>
      <c r="I11" s="215">
        <v>40.6</v>
      </c>
      <c r="J11" s="120">
        <f t="shared" si="0"/>
        <v>56.499999999999993</v>
      </c>
      <c r="K11" s="120" t="s">
        <v>28</v>
      </c>
      <c r="L11" s="101" t="s">
        <v>29</v>
      </c>
      <c r="M11" s="101">
        <v>991</v>
      </c>
      <c r="N11" s="122">
        <v>97.1</v>
      </c>
      <c r="O11" s="120" t="s">
        <v>28</v>
      </c>
      <c r="P11" s="169"/>
      <c r="Q11" s="168"/>
      <c r="R11" s="166"/>
      <c r="S11" s="172">
        <f t="shared" si="1"/>
        <v>5481000</v>
      </c>
      <c r="T11" s="172">
        <f t="shared" si="2"/>
        <v>27405000</v>
      </c>
      <c r="U11" s="178"/>
      <c r="V11" s="174">
        <v>0</v>
      </c>
      <c r="W11" s="173">
        <f t="shared" si="3"/>
        <v>121800</v>
      </c>
      <c r="X11" s="187">
        <f t="shared" si="4"/>
        <v>33007800</v>
      </c>
      <c r="Y11" s="175"/>
    </row>
    <row r="12" spans="1:25" ht="43.5" customHeight="1" x14ac:dyDescent="0.25">
      <c r="A12" s="101">
        <v>7</v>
      </c>
      <c r="B12" s="102" t="s">
        <v>259</v>
      </c>
      <c r="C12" s="129" t="s">
        <v>35</v>
      </c>
      <c r="D12" s="121" t="s">
        <v>1623</v>
      </c>
      <c r="E12" s="155" t="s">
        <v>260</v>
      </c>
      <c r="F12" s="101" t="s">
        <v>27</v>
      </c>
      <c r="G12" s="101" t="s">
        <v>263</v>
      </c>
      <c r="H12" s="120">
        <v>32.299999999999997</v>
      </c>
      <c r="I12" s="215">
        <v>12.9</v>
      </c>
      <c r="J12" s="120">
        <f t="shared" si="0"/>
        <v>19.399999999999999</v>
      </c>
      <c r="K12" s="120" t="s">
        <v>28</v>
      </c>
      <c r="L12" s="101" t="s">
        <v>29</v>
      </c>
      <c r="M12" s="101">
        <v>1001</v>
      </c>
      <c r="N12" s="122">
        <v>32.299999999999997</v>
      </c>
      <c r="O12" s="120" t="s">
        <v>28</v>
      </c>
      <c r="P12" s="169"/>
      <c r="Q12" s="168"/>
      <c r="R12" s="166"/>
      <c r="S12" s="172">
        <f t="shared" si="1"/>
        <v>1741500</v>
      </c>
      <c r="T12" s="172">
        <f t="shared" si="2"/>
        <v>8707500</v>
      </c>
      <c r="U12" s="178"/>
      <c r="V12" s="174">
        <v>0</v>
      </c>
      <c r="W12" s="173">
        <f t="shared" si="3"/>
        <v>38700</v>
      </c>
      <c r="X12" s="187">
        <f t="shared" si="4"/>
        <v>10487700</v>
      </c>
      <c r="Y12" s="175"/>
    </row>
    <row r="13" spans="1:25" ht="43.5" customHeight="1" x14ac:dyDescent="0.25">
      <c r="A13" s="101">
        <v>8</v>
      </c>
      <c r="B13" s="102" t="s">
        <v>1555</v>
      </c>
      <c r="C13" s="129" t="s">
        <v>35</v>
      </c>
      <c r="D13" s="121" t="s">
        <v>1623</v>
      </c>
      <c r="E13" s="155" t="s">
        <v>1549</v>
      </c>
      <c r="F13" s="101" t="s">
        <v>27</v>
      </c>
      <c r="G13" s="101" t="s">
        <v>289</v>
      </c>
      <c r="H13" s="120">
        <v>162</v>
      </c>
      <c r="I13" s="215">
        <v>63.3</v>
      </c>
      <c r="J13" s="120">
        <f t="shared" si="0"/>
        <v>98.7</v>
      </c>
      <c r="K13" s="120" t="s">
        <v>28</v>
      </c>
      <c r="L13" s="101" t="s">
        <v>29</v>
      </c>
      <c r="M13" s="101">
        <v>1005</v>
      </c>
      <c r="N13" s="122">
        <v>162</v>
      </c>
      <c r="O13" s="120" t="s">
        <v>28</v>
      </c>
      <c r="P13" s="169"/>
      <c r="Q13" s="168"/>
      <c r="R13" s="166"/>
      <c r="S13" s="172">
        <f t="shared" si="1"/>
        <v>8545500</v>
      </c>
      <c r="T13" s="172">
        <f t="shared" si="2"/>
        <v>42727500</v>
      </c>
      <c r="U13" s="178"/>
      <c r="V13" s="174">
        <v>0</v>
      </c>
      <c r="W13" s="173">
        <f t="shared" si="3"/>
        <v>189900</v>
      </c>
      <c r="X13" s="187">
        <f t="shared" si="4"/>
        <v>51462900</v>
      </c>
      <c r="Y13" s="175"/>
    </row>
    <row r="14" spans="1:25" ht="43.5" customHeight="1" x14ac:dyDescent="0.25">
      <c r="A14" s="101">
        <v>9</v>
      </c>
      <c r="B14" s="102" t="s">
        <v>1556</v>
      </c>
      <c r="C14" s="129" t="s">
        <v>35</v>
      </c>
      <c r="D14" s="121" t="s">
        <v>1623</v>
      </c>
      <c r="E14" s="155" t="s">
        <v>1553</v>
      </c>
      <c r="F14" s="101" t="s">
        <v>27</v>
      </c>
      <c r="G14" s="101" t="s">
        <v>325</v>
      </c>
      <c r="H14" s="120">
        <v>32.6</v>
      </c>
      <c r="I14" s="215">
        <v>12.3</v>
      </c>
      <c r="J14" s="120">
        <f t="shared" si="0"/>
        <v>20.3</v>
      </c>
      <c r="K14" s="120" t="s">
        <v>28</v>
      </c>
      <c r="L14" s="101" t="s">
        <v>29</v>
      </c>
      <c r="M14" s="101">
        <v>1017</v>
      </c>
      <c r="N14" s="122">
        <v>32.6</v>
      </c>
      <c r="O14" s="120" t="s">
        <v>28</v>
      </c>
      <c r="P14" s="169"/>
      <c r="Q14" s="168"/>
      <c r="R14" s="166"/>
      <c r="S14" s="172">
        <f t="shared" si="1"/>
        <v>1660500</v>
      </c>
      <c r="T14" s="172">
        <f>I14*135000*5</f>
        <v>8302500</v>
      </c>
      <c r="U14" s="178"/>
      <c r="V14" s="174">
        <v>0</v>
      </c>
      <c r="W14" s="173">
        <f t="shared" si="3"/>
        <v>36900</v>
      </c>
      <c r="X14" s="187">
        <f>S14+T14+U14+V14+W14</f>
        <v>9999900</v>
      </c>
      <c r="Y14" s="175"/>
    </row>
    <row r="15" spans="1:25" ht="43.5" customHeight="1" x14ac:dyDescent="0.25">
      <c r="A15" s="101">
        <v>10</v>
      </c>
      <c r="B15" s="102" t="s">
        <v>369</v>
      </c>
      <c r="C15" s="128" t="s">
        <v>1615</v>
      </c>
      <c r="D15" s="121" t="s">
        <v>1623</v>
      </c>
      <c r="E15" s="155" t="s">
        <v>370</v>
      </c>
      <c r="F15" s="101" t="s">
        <v>27</v>
      </c>
      <c r="G15" s="101" t="s">
        <v>373</v>
      </c>
      <c r="H15" s="120">
        <v>64.8</v>
      </c>
      <c r="I15" s="215">
        <v>24.4</v>
      </c>
      <c r="J15" s="120">
        <f t="shared" si="0"/>
        <v>40.4</v>
      </c>
      <c r="K15" s="120" t="s">
        <v>28</v>
      </c>
      <c r="L15" s="101" t="s">
        <v>29</v>
      </c>
      <c r="M15" s="101">
        <v>1018</v>
      </c>
      <c r="N15" s="122">
        <v>64.8</v>
      </c>
      <c r="O15" s="120" t="s">
        <v>28</v>
      </c>
      <c r="P15" s="169"/>
      <c r="Q15" s="168"/>
      <c r="R15" s="166"/>
      <c r="S15" s="172">
        <f t="shared" si="1"/>
        <v>3294000</v>
      </c>
      <c r="T15" s="172">
        <f>I15*135000*5</f>
        <v>16470000</v>
      </c>
      <c r="U15" s="178"/>
      <c r="V15" s="174">
        <v>0</v>
      </c>
      <c r="W15" s="173">
        <f t="shared" si="3"/>
        <v>73200</v>
      </c>
      <c r="X15" s="187">
        <f t="shared" si="4"/>
        <v>19837200</v>
      </c>
      <c r="Y15" s="175"/>
    </row>
    <row r="16" spans="1:25" ht="43.5" customHeight="1" x14ac:dyDescent="0.2">
      <c r="A16" s="612">
        <v>11</v>
      </c>
      <c r="B16" s="121" t="s">
        <v>375</v>
      </c>
      <c r="C16" s="129" t="s">
        <v>35</v>
      </c>
      <c r="D16" s="121" t="s">
        <v>1623</v>
      </c>
      <c r="E16" s="155" t="s">
        <v>376</v>
      </c>
      <c r="F16" s="612" t="s">
        <v>27</v>
      </c>
      <c r="G16" s="612" t="s">
        <v>379</v>
      </c>
      <c r="H16" s="616">
        <v>64.8</v>
      </c>
      <c r="I16" s="696">
        <v>24.4</v>
      </c>
      <c r="J16" s="616">
        <f t="shared" si="0"/>
        <v>40.4</v>
      </c>
      <c r="K16" s="616" t="s">
        <v>28</v>
      </c>
      <c r="L16" s="612" t="s">
        <v>29</v>
      </c>
      <c r="M16" s="612">
        <v>1019</v>
      </c>
      <c r="N16" s="613">
        <v>64.8</v>
      </c>
      <c r="O16" s="616" t="s">
        <v>28</v>
      </c>
      <c r="P16" s="802"/>
      <c r="Q16" s="805"/>
      <c r="R16" s="687"/>
      <c r="S16" s="666">
        <f>I16*135000</f>
        <v>3294000</v>
      </c>
      <c r="T16" s="666">
        <f>I16*135000*5</f>
        <v>16470000</v>
      </c>
      <c r="U16" s="691"/>
      <c r="V16" s="639">
        <v>0</v>
      </c>
      <c r="W16" s="639">
        <f>I16*3000</f>
        <v>73200</v>
      </c>
      <c r="X16" s="641">
        <f>S16+T16+U16+V16+W16</f>
        <v>19837200</v>
      </c>
      <c r="Y16" s="676"/>
    </row>
    <row r="17" spans="1:25" ht="43.5" customHeight="1" x14ac:dyDescent="0.2">
      <c r="A17" s="612"/>
      <c r="B17" s="121" t="s">
        <v>381</v>
      </c>
      <c r="C17" s="129" t="s">
        <v>35</v>
      </c>
      <c r="D17" s="121" t="s">
        <v>1623</v>
      </c>
      <c r="E17" s="155" t="s">
        <v>382</v>
      </c>
      <c r="F17" s="612"/>
      <c r="G17" s="612"/>
      <c r="H17" s="616"/>
      <c r="I17" s="696"/>
      <c r="J17" s="616"/>
      <c r="K17" s="616"/>
      <c r="L17" s="612"/>
      <c r="M17" s="612"/>
      <c r="N17" s="613"/>
      <c r="O17" s="616"/>
      <c r="P17" s="804"/>
      <c r="Q17" s="807"/>
      <c r="R17" s="689"/>
      <c r="S17" s="667"/>
      <c r="T17" s="667"/>
      <c r="U17" s="693"/>
      <c r="V17" s="640"/>
      <c r="W17" s="640"/>
      <c r="X17" s="642"/>
      <c r="Y17" s="678"/>
    </row>
    <row r="18" spans="1:25" ht="43.5" customHeight="1" x14ac:dyDescent="0.2">
      <c r="A18" s="101">
        <v>12</v>
      </c>
      <c r="B18" s="121" t="s">
        <v>1560</v>
      </c>
      <c r="C18" s="129" t="s">
        <v>35</v>
      </c>
      <c r="D18" s="121" t="s">
        <v>1623</v>
      </c>
      <c r="E18" s="155" t="s">
        <v>1757</v>
      </c>
      <c r="F18" s="101" t="s">
        <v>27</v>
      </c>
      <c r="G18" s="101" t="s">
        <v>408</v>
      </c>
      <c r="H18" s="120">
        <v>162.4</v>
      </c>
      <c r="I18" s="215">
        <v>58.8</v>
      </c>
      <c r="J18" s="120">
        <f>H18-I18</f>
        <v>103.60000000000001</v>
      </c>
      <c r="K18" s="120" t="s">
        <v>28</v>
      </c>
      <c r="L18" s="101" t="s">
        <v>29</v>
      </c>
      <c r="M18" s="101">
        <v>1024</v>
      </c>
      <c r="N18" s="122">
        <v>162.4</v>
      </c>
      <c r="O18" s="120" t="s">
        <v>28</v>
      </c>
      <c r="P18" s="169"/>
      <c r="Q18" s="168"/>
      <c r="R18" s="166"/>
      <c r="S18" s="172">
        <f t="shared" ref="S18:S20" si="5">I18*135000</f>
        <v>7938000</v>
      </c>
      <c r="T18" s="172">
        <f>I18*135000*5</f>
        <v>39690000</v>
      </c>
      <c r="U18" s="178"/>
      <c r="V18" s="177">
        <v>0</v>
      </c>
      <c r="W18" s="173">
        <f t="shared" ref="W18:W20" si="6">I18*3000</f>
        <v>176400</v>
      </c>
      <c r="X18" s="187">
        <f t="shared" ref="X18:X20" si="7">S18+T18+U18+V18+W18</f>
        <v>47804400</v>
      </c>
      <c r="Y18" s="175"/>
    </row>
    <row r="19" spans="1:25" ht="43.5" customHeight="1" x14ac:dyDescent="0.2">
      <c r="A19" s="101">
        <v>13</v>
      </c>
      <c r="B19" s="102" t="s">
        <v>843</v>
      </c>
      <c r="C19" s="129" t="s">
        <v>35</v>
      </c>
      <c r="D19" s="121" t="s">
        <v>1624</v>
      </c>
      <c r="E19" s="155" t="s">
        <v>844</v>
      </c>
      <c r="F19" s="101">
        <v>5</v>
      </c>
      <c r="G19" s="101">
        <v>5</v>
      </c>
      <c r="H19" s="120">
        <v>272.2</v>
      </c>
      <c r="I19" s="215">
        <v>4.5999999999999996</v>
      </c>
      <c r="J19" s="120">
        <f>H19-I19</f>
        <v>267.59999999999997</v>
      </c>
      <c r="K19" s="120" t="s">
        <v>28</v>
      </c>
      <c r="L19" s="101">
        <v>18</v>
      </c>
      <c r="M19" s="101">
        <v>759</v>
      </c>
      <c r="N19" s="122">
        <v>272.2</v>
      </c>
      <c r="O19" s="120" t="s">
        <v>28</v>
      </c>
      <c r="P19" s="169"/>
      <c r="Q19" s="168"/>
      <c r="R19" s="166"/>
      <c r="S19" s="172">
        <f t="shared" si="5"/>
        <v>621000</v>
      </c>
      <c r="T19" s="172">
        <f t="shared" ref="T19:T20" si="8">I19*135000*5</f>
        <v>3105000</v>
      </c>
      <c r="U19" s="178"/>
      <c r="V19" s="177">
        <v>0</v>
      </c>
      <c r="W19" s="173">
        <f t="shared" si="6"/>
        <v>13799.999999999998</v>
      </c>
      <c r="X19" s="187">
        <f t="shared" si="7"/>
        <v>3739800</v>
      </c>
      <c r="Y19" s="175"/>
    </row>
    <row r="20" spans="1:25" ht="43.5" customHeight="1" x14ac:dyDescent="0.2">
      <c r="A20" s="101">
        <v>14</v>
      </c>
      <c r="B20" s="102" t="s">
        <v>1620</v>
      </c>
      <c r="C20" s="129" t="s">
        <v>35</v>
      </c>
      <c r="D20" s="121" t="s">
        <v>1625</v>
      </c>
      <c r="E20" s="155" t="s">
        <v>1570</v>
      </c>
      <c r="F20" s="101" t="s">
        <v>424</v>
      </c>
      <c r="G20" s="101" t="s">
        <v>485</v>
      </c>
      <c r="H20" s="120">
        <v>36.5</v>
      </c>
      <c r="I20" s="215">
        <v>12.7</v>
      </c>
      <c r="J20" s="120">
        <f>H20-I20</f>
        <v>23.8</v>
      </c>
      <c r="K20" s="120" t="s">
        <v>28</v>
      </c>
      <c r="L20" s="101" t="s">
        <v>29</v>
      </c>
      <c r="M20" s="101" t="s">
        <v>486</v>
      </c>
      <c r="N20" s="122">
        <v>36.5</v>
      </c>
      <c r="O20" s="120" t="s">
        <v>28</v>
      </c>
      <c r="P20" s="169"/>
      <c r="Q20" s="168"/>
      <c r="R20" s="166"/>
      <c r="S20" s="172">
        <f t="shared" si="5"/>
        <v>1714500</v>
      </c>
      <c r="T20" s="172">
        <f t="shared" si="8"/>
        <v>8572500</v>
      </c>
      <c r="U20" s="178"/>
      <c r="V20" s="177">
        <v>0</v>
      </c>
      <c r="W20" s="173">
        <f t="shared" si="6"/>
        <v>38100</v>
      </c>
      <c r="X20" s="187">
        <f t="shared" si="7"/>
        <v>10325100</v>
      </c>
      <c r="Y20" s="175"/>
    </row>
    <row r="21" spans="1:25" ht="43.5" customHeight="1" x14ac:dyDescent="0.2">
      <c r="A21" s="612">
        <v>15</v>
      </c>
      <c r="B21" s="102" t="s">
        <v>516</v>
      </c>
      <c r="C21" s="128" t="s">
        <v>1626</v>
      </c>
      <c r="D21" s="618" t="s">
        <v>1625</v>
      </c>
      <c r="E21" s="155" t="s">
        <v>517</v>
      </c>
      <c r="F21" s="612" t="s">
        <v>424</v>
      </c>
      <c r="G21" s="612" t="s">
        <v>29</v>
      </c>
      <c r="H21" s="616">
        <v>72</v>
      </c>
      <c r="I21" s="696">
        <v>25.5</v>
      </c>
      <c r="J21" s="616">
        <f>H21-I21</f>
        <v>46.5</v>
      </c>
      <c r="K21" s="616" t="s">
        <v>28</v>
      </c>
      <c r="L21" s="612" t="s">
        <v>29</v>
      </c>
      <c r="M21" s="612" t="s">
        <v>521</v>
      </c>
      <c r="N21" s="613">
        <v>72</v>
      </c>
      <c r="O21" s="616" t="s">
        <v>28</v>
      </c>
      <c r="P21" s="802"/>
      <c r="Q21" s="805"/>
      <c r="R21" s="687"/>
      <c r="S21" s="666">
        <f>I21*135000</f>
        <v>3442500</v>
      </c>
      <c r="T21" s="666">
        <f>I21*135000*5</f>
        <v>17212500</v>
      </c>
      <c r="U21" s="691"/>
      <c r="V21" s="639">
        <v>0</v>
      </c>
      <c r="W21" s="639">
        <f>I21*3000</f>
        <v>76500</v>
      </c>
      <c r="X21" s="641">
        <f>W21+V21+U21+T21+S21</f>
        <v>20731500</v>
      </c>
      <c r="Y21" s="676"/>
    </row>
    <row r="22" spans="1:25" ht="43.5" customHeight="1" x14ac:dyDescent="0.2">
      <c r="A22" s="612"/>
      <c r="B22" s="102" t="s">
        <v>522</v>
      </c>
      <c r="C22" s="128" t="s">
        <v>1771</v>
      </c>
      <c r="D22" s="618"/>
      <c r="E22" s="155" t="s">
        <v>524</v>
      </c>
      <c r="F22" s="612"/>
      <c r="G22" s="612"/>
      <c r="H22" s="616"/>
      <c r="I22" s="696"/>
      <c r="J22" s="616"/>
      <c r="K22" s="616"/>
      <c r="L22" s="612"/>
      <c r="M22" s="612"/>
      <c r="N22" s="613"/>
      <c r="O22" s="616"/>
      <c r="P22" s="803"/>
      <c r="Q22" s="806"/>
      <c r="R22" s="688"/>
      <c r="S22" s="690"/>
      <c r="T22" s="690"/>
      <c r="U22" s="692"/>
      <c r="V22" s="694"/>
      <c r="W22" s="694"/>
      <c r="X22" s="695"/>
      <c r="Y22" s="677"/>
    </row>
    <row r="23" spans="1:25" ht="43.5" customHeight="1" x14ac:dyDescent="0.2">
      <c r="A23" s="612"/>
      <c r="B23" s="102" t="s">
        <v>525</v>
      </c>
      <c r="C23" s="128" t="s">
        <v>1627</v>
      </c>
      <c r="D23" s="618"/>
      <c r="E23" s="155" t="s">
        <v>526</v>
      </c>
      <c r="F23" s="612"/>
      <c r="G23" s="612"/>
      <c r="H23" s="616"/>
      <c r="I23" s="696"/>
      <c r="J23" s="616"/>
      <c r="K23" s="616"/>
      <c r="L23" s="612"/>
      <c r="M23" s="612"/>
      <c r="N23" s="613"/>
      <c r="O23" s="616"/>
      <c r="P23" s="804"/>
      <c r="Q23" s="807"/>
      <c r="R23" s="689"/>
      <c r="S23" s="667"/>
      <c r="T23" s="667"/>
      <c r="U23" s="693"/>
      <c r="V23" s="640"/>
      <c r="W23" s="640"/>
      <c r="X23" s="642"/>
      <c r="Y23" s="678"/>
    </row>
    <row r="24" spans="1:25" ht="43.5" customHeight="1" x14ac:dyDescent="0.2">
      <c r="A24" s="101">
        <v>16</v>
      </c>
      <c r="B24" s="102" t="s">
        <v>1634</v>
      </c>
      <c r="C24" s="129" t="s">
        <v>35</v>
      </c>
      <c r="D24" s="121" t="s">
        <v>1632</v>
      </c>
      <c r="E24" s="155" t="s">
        <v>1572</v>
      </c>
      <c r="F24" s="101">
        <v>5</v>
      </c>
      <c r="G24" s="101">
        <v>20</v>
      </c>
      <c r="H24" s="120">
        <v>108</v>
      </c>
      <c r="I24" s="215">
        <v>1.8</v>
      </c>
      <c r="J24" s="120">
        <f t="shared" ref="J24:J73" si="9">H24-I24</f>
        <v>106.2</v>
      </c>
      <c r="K24" s="120" t="s">
        <v>28</v>
      </c>
      <c r="L24" s="101">
        <v>18</v>
      </c>
      <c r="M24" s="101">
        <v>1102</v>
      </c>
      <c r="N24" s="122">
        <v>108</v>
      </c>
      <c r="O24" s="120" t="s">
        <v>28</v>
      </c>
      <c r="P24" s="169"/>
      <c r="Q24" s="168"/>
      <c r="R24" s="166"/>
      <c r="S24" s="172">
        <f t="shared" ref="S24:S88" si="10">I24*135000</f>
        <v>243000</v>
      </c>
      <c r="T24" s="172">
        <f t="shared" ref="T24:T88" si="11">I24*135000*5</f>
        <v>1215000</v>
      </c>
      <c r="U24" s="173"/>
      <c r="V24" s="177">
        <v>0</v>
      </c>
      <c r="W24" s="173">
        <f t="shared" ref="W24:W88" si="12">I24*3000</f>
        <v>5400</v>
      </c>
      <c r="X24" s="187">
        <f t="shared" ref="X24:X88" si="13">S24+T24+U24+V24+W24</f>
        <v>1463400</v>
      </c>
      <c r="Y24" s="175"/>
    </row>
    <row r="25" spans="1:25" ht="43.5" customHeight="1" x14ac:dyDescent="0.2">
      <c r="A25" s="101">
        <v>17</v>
      </c>
      <c r="B25" s="102" t="s">
        <v>1636</v>
      </c>
      <c r="C25" s="128" t="s">
        <v>1772</v>
      </c>
      <c r="D25" s="121" t="s">
        <v>1632</v>
      </c>
      <c r="E25" s="155" t="s">
        <v>1575</v>
      </c>
      <c r="F25" s="101">
        <v>5</v>
      </c>
      <c r="G25" s="101">
        <v>21</v>
      </c>
      <c r="H25" s="120">
        <v>107.9</v>
      </c>
      <c r="I25" s="215">
        <v>1.2</v>
      </c>
      <c r="J25" s="120">
        <f t="shared" si="9"/>
        <v>106.7</v>
      </c>
      <c r="K25" s="120" t="s">
        <v>28</v>
      </c>
      <c r="L25" s="101">
        <v>18</v>
      </c>
      <c r="M25" s="101">
        <v>1111</v>
      </c>
      <c r="N25" s="122">
        <v>107.9</v>
      </c>
      <c r="O25" s="120" t="s">
        <v>28</v>
      </c>
      <c r="P25" s="169"/>
      <c r="Q25" s="168"/>
      <c r="R25" s="166"/>
      <c r="S25" s="172">
        <f t="shared" si="10"/>
        <v>162000</v>
      </c>
      <c r="T25" s="172">
        <f t="shared" si="11"/>
        <v>810000</v>
      </c>
      <c r="U25" s="173"/>
      <c r="V25" s="177">
        <v>0</v>
      </c>
      <c r="W25" s="173">
        <f t="shared" si="12"/>
        <v>3600</v>
      </c>
      <c r="X25" s="187">
        <f t="shared" si="13"/>
        <v>975600</v>
      </c>
      <c r="Y25" s="175"/>
    </row>
    <row r="26" spans="1:25" ht="43.5" customHeight="1" x14ac:dyDescent="0.2">
      <c r="A26" s="101">
        <v>18</v>
      </c>
      <c r="B26" s="102" t="s">
        <v>534</v>
      </c>
      <c r="C26" s="129" t="s">
        <v>35</v>
      </c>
      <c r="D26" s="121" t="s">
        <v>1625</v>
      </c>
      <c r="E26" s="155" t="s">
        <v>535</v>
      </c>
      <c r="F26" s="101" t="s">
        <v>424</v>
      </c>
      <c r="G26" s="101" t="s">
        <v>137</v>
      </c>
      <c r="H26" s="120">
        <v>291.2</v>
      </c>
      <c r="I26" s="215">
        <v>100.4</v>
      </c>
      <c r="J26" s="120">
        <f t="shared" si="9"/>
        <v>190.79999999999998</v>
      </c>
      <c r="K26" s="120" t="s">
        <v>28</v>
      </c>
      <c r="L26" s="101" t="s">
        <v>29</v>
      </c>
      <c r="M26" s="101" t="s">
        <v>539</v>
      </c>
      <c r="N26" s="122">
        <v>291.2</v>
      </c>
      <c r="O26" s="120" t="s">
        <v>28</v>
      </c>
      <c r="P26" s="169"/>
      <c r="Q26" s="168"/>
      <c r="R26" s="166"/>
      <c r="S26" s="172">
        <f t="shared" si="10"/>
        <v>13554000</v>
      </c>
      <c r="T26" s="172">
        <f t="shared" si="11"/>
        <v>67770000</v>
      </c>
      <c r="U26" s="178"/>
      <c r="V26" s="177">
        <v>0</v>
      </c>
      <c r="W26" s="173">
        <f t="shared" si="12"/>
        <v>301200</v>
      </c>
      <c r="X26" s="187">
        <f t="shared" si="13"/>
        <v>81625200</v>
      </c>
      <c r="Y26" s="175"/>
    </row>
    <row r="27" spans="1:25" ht="43.5" customHeight="1" x14ac:dyDescent="0.2">
      <c r="A27" s="101">
        <v>19</v>
      </c>
      <c r="B27" s="121" t="s">
        <v>1638</v>
      </c>
      <c r="C27" s="129" t="s">
        <v>35</v>
      </c>
      <c r="D27" s="121" t="s">
        <v>1625</v>
      </c>
      <c r="E27" s="155" t="s">
        <v>1749</v>
      </c>
      <c r="F27" s="101" t="s">
        <v>424</v>
      </c>
      <c r="G27" s="101" t="s">
        <v>146</v>
      </c>
      <c r="H27" s="120">
        <v>146.5</v>
      </c>
      <c r="I27" s="215">
        <v>50.1</v>
      </c>
      <c r="J27" s="120">
        <f t="shared" si="9"/>
        <v>96.4</v>
      </c>
      <c r="K27" s="120" t="s">
        <v>28</v>
      </c>
      <c r="L27" s="101" t="s">
        <v>29</v>
      </c>
      <c r="M27" s="101" t="s">
        <v>543</v>
      </c>
      <c r="N27" s="122">
        <v>146.5</v>
      </c>
      <c r="O27" s="120" t="s">
        <v>28</v>
      </c>
      <c r="P27" s="169"/>
      <c r="Q27" s="168"/>
      <c r="R27" s="166"/>
      <c r="S27" s="172">
        <f t="shared" si="10"/>
        <v>6763500</v>
      </c>
      <c r="T27" s="172">
        <f t="shared" si="11"/>
        <v>33817500</v>
      </c>
      <c r="U27" s="178"/>
      <c r="V27" s="177">
        <v>0</v>
      </c>
      <c r="W27" s="173">
        <f t="shared" si="12"/>
        <v>150300</v>
      </c>
      <c r="X27" s="187">
        <f t="shared" si="13"/>
        <v>40731300</v>
      </c>
      <c r="Y27" s="175"/>
    </row>
    <row r="28" spans="1:25" ht="43.5" customHeight="1" x14ac:dyDescent="0.2">
      <c r="A28" s="101">
        <v>20</v>
      </c>
      <c r="B28" s="121" t="s">
        <v>1639</v>
      </c>
      <c r="C28" s="129" t="s">
        <v>35</v>
      </c>
      <c r="D28" s="121" t="s">
        <v>1625</v>
      </c>
      <c r="E28" s="155" t="s">
        <v>546</v>
      </c>
      <c r="F28" s="101" t="s">
        <v>424</v>
      </c>
      <c r="G28" s="101" t="s">
        <v>161</v>
      </c>
      <c r="H28" s="120">
        <v>73.5</v>
      </c>
      <c r="I28" s="215">
        <v>24.9</v>
      </c>
      <c r="J28" s="120">
        <f t="shared" si="9"/>
        <v>48.6</v>
      </c>
      <c r="K28" s="120" t="s">
        <v>28</v>
      </c>
      <c r="L28" s="101" t="s">
        <v>29</v>
      </c>
      <c r="M28" s="101" t="s">
        <v>549</v>
      </c>
      <c r="N28" s="122">
        <v>73.5</v>
      </c>
      <c r="O28" s="120" t="s">
        <v>28</v>
      </c>
      <c r="P28" s="169"/>
      <c r="Q28" s="168"/>
      <c r="R28" s="166"/>
      <c r="S28" s="172">
        <f t="shared" si="10"/>
        <v>3361500</v>
      </c>
      <c r="T28" s="172">
        <f t="shared" si="11"/>
        <v>16807500</v>
      </c>
      <c r="U28" s="178"/>
      <c r="V28" s="177">
        <v>0</v>
      </c>
      <c r="W28" s="173">
        <f t="shared" si="12"/>
        <v>74700</v>
      </c>
      <c r="X28" s="187">
        <f t="shared" si="13"/>
        <v>20243700</v>
      </c>
      <c r="Y28" s="175"/>
    </row>
    <row r="29" spans="1:25" ht="43.5" customHeight="1" x14ac:dyDescent="0.2">
      <c r="A29" s="101">
        <v>21</v>
      </c>
      <c r="B29" s="102" t="s">
        <v>1640</v>
      </c>
      <c r="C29" s="129" t="s">
        <v>35</v>
      </c>
      <c r="D29" s="121" t="s">
        <v>1625</v>
      </c>
      <c r="E29" s="155" t="s">
        <v>1641</v>
      </c>
      <c r="F29" s="101" t="s">
        <v>424</v>
      </c>
      <c r="G29" s="101" t="s">
        <v>182</v>
      </c>
      <c r="H29" s="120">
        <v>184.6</v>
      </c>
      <c r="I29" s="215">
        <v>62.4</v>
      </c>
      <c r="J29" s="120">
        <f t="shared" si="9"/>
        <v>122.19999999999999</v>
      </c>
      <c r="K29" s="120" t="s">
        <v>28</v>
      </c>
      <c r="L29" s="101" t="s">
        <v>29</v>
      </c>
      <c r="M29" s="101" t="s">
        <v>559</v>
      </c>
      <c r="N29" s="122">
        <v>184.6</v>
      </c>
      <c r="O29" s="120" t="s">
        <v>28</v>
      </c>
      <c r="P29" s="169"/>
      <c r="Q29" s="168"/>
      <c r="R29" s="166"/>
      <c r="S29" s="172">
        <f t="shared" si="10"/>
        <v>8424000</v>
      </c>
      <c r="T29" s="172">
        <f t="shared" si="11"/>
        <v>42120000</v>
      </c>
      <c r="U29" s="178"/>
      <c r="V29" s="177">
        <v>0</v>
      </c>
      <c r="W29" s="173">
        <f t="shared" si="12"/>
        <v>187200</v>
      </c>
      <c r="X29" s="187">
        <f t="shared" si="13"/>
        <v>50731200</v>
      </c>
      <c r="Y29" s="175"/>
    </row>
    <row r="30" spans="1:25" ht="43.5" customHeight="1" x14ac:dyDescent="0.2">
      <c r="A30" s="101">
        <v>22</v>
      </c>
      <c r="B30" s="102" t="s">
        <v>1642</v>
      </c>
      <c r="C30" s="129" t="s">
        <v>35</v>
      </c>
      <c r="D30" s="121" t="s">
        <v>1625</v>
      </c>
      <c r="E30" s="155" t="s">
        <v>1643</v>
      </c>
      <c r="F30" s="101" t="s">
        <v>424</v>
      </c>
      <c r="G30" s="101" t="s">
        <v>575</v>
      </c>
      <c r="H30" s="120">
        <v>111.9</v>
      </c>
      <c r="I30" s="215">
        <v>37.6</v>
      </c>
      <c r="J30" s="120">
        <f t="shared" si="9"/>
        <v>74.300000000000011</v>
      </c>
      <c r="K30" s="120" t="s">
        <v>28</v>
      </c>
      <c r="L30" s="101" t="s">
        <v>29</v>
      </c>
      <c r="M30" s="101" t="s">
        <v>576</v>
      </c>
      <c r="N30" s="122">
        <v>111.9</v>
      </c>
      <c r="O30" s="120" t="s">
        <v>28</v>
      </c>
      <c r="P30" s="169"/>
      <c r="Q30" s="168"/>
      <c r="R30" s="166"/>
      <c r="S30" s="172">
        <f t="shared" si="10"/>
        <v>5076000</v>
      </c>
      <c r="T30" s="172">
        <f t="shared" si="11"/>
        <v>25380000</v>
      </c>
      <c r="U30" s="178"/>
      <c r="V30" s="177">
        <v>0</v>
      </c>
      <c r="W30" s="173">
        <f t="shared" si="12"/>
        <v>112800</v>
      </c>
      <c r="X30" s="187">
        <f t="shared" si="13"/>
        <v>30568800</v>
      </c>
      <c r="Y30" s="175"/>
    </row>
    <row r="31" spans="1:25" ht="43.5" customHeight="1" x14ac:dyDescent="0.2">
      <c r="A31" s="101">
        <v>23</v>
      </c>
      <c r="B31" s="121" t="s">
        <v>1646</v>
      </c>
      <c r="C31" s="129" t="s">
        <v>35</v>
      </c>
      <c r="D31" s="121" t="s">
        <v>1625</v>
      </c>
      <c r="E31" s="155" t="s">
        <v>579</v>
      </c>
      <c r="F31" s="101" t="s">
        <v>424</v>
      </c>
      <c r="G31" s="101" t="s">
        <v>203</v>
      </c>
      <c r="H31" s="120">
        <v>147.80000000000001</v>
      </c>
      <c r="I31" s="215">
        <v>49.8</v>
      </c>
      <c r="J31" s="120">
        <f t="shared" si="9"/>
        <v>98.000000000000014</v>
      </c>
      <c r="K31" s="120" t="s">
        <v>28</v>
      </c>
      <c r="L31" s="101" t="s">
        <v>29</v>
      </c>
      <c r="M31" s="101" t="s">
        <v>582</v>
      </c>
      <c r="N31" s="122">
        <v>147.80000000000001</v>
      </c>
      <c r="O31" s="120" t="s">
        <v>28</v>
      </c>
      <c r="P31" s="169"/>
      <c r="Q31" s="168"/>
      <c r="R31" s="166"/>
      <c r="S31" s="172">
        <f t="shared" si="10"/>
        <v>6723000</v>
      </c>
      <c r="T31" s="172">
        <f t="shared" si="11"/>
        <v>33615000</v>
      </c>
      <c r="U31" s="173"/>
      <c r="V31" s="177">
        <v>0</v>
      </c>
      <c r="W31" s="173">
        <f t="shared" si="12"/>
        <v>149400</v>
      </c>
      <c r="X31" s="187">
        <f t="shared" si="13"/>
        <v>40487400</v>
      </c>
      <c r="Y31" s="175"/>
    </row>
    <row r="32" spans="1:25" ht="43.5" customHeight="1" x14ac:dyDescent="0.2">
      <c r="A32" s="101">
        <v>24</v>
      </c>
      <c r="B32" s="121" t="s">
        <v>1647</v>
      </c>
      <c r="C32" s="129" t="s">
        <v>35</v>
      </c>
      <c r="D32" s="121" t="s">
        <v>1625</v>
      </c>
      <c r="E32" s="155" t="s">
        <v>1648</v>
      </c>
      <c r="F32" s="101" t="s">
        <v>424</v>
      </c>
      <c r="G32" s="101" t="s">
        <v>649</v>
      </c>
      <c r="H32" s="120">
        <v>37.700000000000003</v>
      </c>
      <c r="I32" s="215">
        <v>12.4</v>
      </c>
      <c r="J32" s="120">
        <f t="shared" si="9"/>
        <v>25.300000000000004</v>
      </c>
      <c r="K32" s="120" t="s">
        <v>28</v>
      </c>
      <c r="L32" s="101" t="s">
        <v>29</v>
      </c>
      <c r="M32" s="101" t="s">
        <v>1582</v>
      </c>
      <c r="N32" s="122">
        <v>37.700000000000003</v>
      </c>
      <c r="O32" s="120" t="s">
        <v>28</v>
      </c>
      <c r="P32" s="169"/>
      <c r="Q32" s="168"/>
      <c r="R32" s="166"/>
      <c r="S32" s="172">
        <f t="shared" si="10"/>
        <v>1674000</v>
      </c>
      <c r="T32" s="172">
        <f t="shared" si="11"/>
        <v>8370000</v>
      </c>
      <c r="U32" s="178"/>
      <c r="V32" s="177">
        <v>0</v>
      </c>
      <c r="W32" s="173">
        <f t="shared" si="12"/>
        <v>37200</v>
      </c>
      <c r="X32" s="187">
        <f t="shared" si="13"/>
        <v>10081200</v>
      </c>
      <c r="Y32" s="175"/>
    </row>
    <row r="33" spans="1:25" ht="43.5" customHeight="1" x14ac:dyDescent="0.2">
      <c r="A33" s="101">
        <v>25</v>
      </c>
      <c r="B33" s="121" t="s">
        <v>1649</v>
      </c>
      <c r="C33" s="129" t="s">
        <v>35</v>
      </c>
      <c r="D33" s="121" t="s">
        <v>1625</v>
      </c>
      <c r="E33" s="155" t="s">
        <v>1751</v>
      </c>
      <c r="F33" s="101" t="s">
        <v>424</v>
      </c>
      <c r="G33" s="101" t="s">
        <v>237</v>
      </c>
      <c r="H33" s="120">
        <v>114.4</v>
      </c>
      <c r="I33" s="215">
        <v>37.5</v>
      </c>
      <c r="J33" s="120">
        <f t="shared" si="9"/>
        <v>76.900000000000006</v>
      </c>
      <c r="K33" s="120" t="s">
        <v>28</v>
      </c>
      <c r="L33" s="101" t="s">
        <v>29</v>
      </c>
      <c r="M33" s="101" t="s">
        <v>611</v>
      </c>
      <c r="N33" s="122">
        <v>114.4</v>
      </c>
      <c r="O33" s="120" t="s">
        <v>28</v>
      </c>
      <c r="P33" s="169"/>
      <c r="Q33" s="168"/>
      <c r="R33" s="166"/>
      <c r="S33" s="172">
        <f t="shared" si="10"/>
        <v>5062500</v>
      </c>
      <c r="T33" s="172">
        <f t="shared" si="11"/>
        <v>25312500</v>
      </c>
      <c r="U33" s="173"/>
      <c r="V33" s="177">
        <v>0</v>
      </c>
      <c r="W33" s="173">
        <f t="shared" si="12"/>
        <v>112500</v>
      </c>
      <c r="X33" s="187">
        <f t="shared" si="13"/>
        <v>30487500</v>
      </c>
      <c r="Y33" s="175"/>
    </row>
    <row r="34" spans="1:25" ht="43.5" customHeight="1" x14ac:dyDescent="0.2">
      <c r="A34" s="101">
        <v>26</v>
      </c>
      <c r="B34" s="121" t="s">
        <v>1650</v>
      </c>
      <c r="C34" s="129" t="s">
        <v>35</v>
      </c>
      <c r="D34" s="121" t="s">
        <v>1625</v>
      </c>
      <c r="E34" s="155" t="s">
        <v>1578</v>
      </c>
      <c r="F34" s="101">
        <v>5</v>
      </c>
      <c r="G34" s="101">
        <v>46</v>
      </c>
      <c r="H34" s="120">
        <v>77.3</v>
      </c>
      <c r="I34" s="215">
        <v>24.9</v>
      </c>
      <c r="J34" s="120">
        <f t="shared" si="9"/>
        <v>52.4</v>
      </c>
      <c r="K34" s="120" t="s">
        <v>28</v>
      </c>
      <c r="L34" s="101"/>
      <c r="M34" s="101"/>
      <c r="N34" s="122">
        <v>77.3</v>
      </c>
      <c r="O34" s="120" t="s">
        <v>28</v>
      </c>
      <c r="P34" s="169"/>
      <c r="Q34" s="168"/>
      <c r="R34" s="166"/>
      <c r="S34" s="172">
        <f t="shared" si="10"/>
        <v>3361500</v>
      </c>
      <c r="T34" s="172">
        <f t="shared" si="11"/>
        <v>16807500</v>
      </c>
      <c r="U34" s="180"/>
      <c r="V34" s="177">
        <v>0</v>
      </c>
      <c r="W34" s="173">
        <f t="shared" si="12"/>
        <v>74700</v>
      </c>
      <c r="X34" s="187">
        <f t="shared" si="13"/>
        <v>20243700</v>
      </c>
      <c r="Y34" s="175"/>
    </row>
    <row r="35" spans="1:25" ht="43.5" customHeight="1" x14ac:dyDescent="0.2">
      <c r="A35" s="101">
        <v>27</v>
      </c>
      <c r="B35" s="121" t="s">
        <v>1651</v>
      </c>
      <c r="C35" s="129" t="s">
        <v>35</v>
      </c>
      <c r="D35" s="121" t="s">
        <v>1625</v>
      </c>
      <c r="E35" s="155" t="s">
        <v>1753</v>
      </c>
      <c r="F35" s="101" t="s">
        <v>424</v>
      </c>
      <c r="G35" s="101" t="s">
        <v>296</v>
      </c>
      <c r="H35" s="120">
        <v>76.599999999999994</v>
      </c>
      <c r="I35" s="215">
        <v>24.8</v>
      </c>
      <c r="J35" s="120">
        <f t="shared" si="9"/>
        <v>51.8</v>
      </c>
      <c r="K35" s="120" t="s">
        <v>28</v>
      </c>
      <c r="L35" s="101" t="s">
        <v>168</v>
      </c>
      <c r="M35" s="101" t="s">
        <v>431</v>
      </c>
      <c r="N35" s="122">
        <v>76.599999999999994</v>
      </c>
      <c r="O35" s="120" t="s">
        <v>28</v>
      </c>
      <c r="P35" s="169"/>
      <c r="Q35" s="168"/>
      <c r="R35" s="166"/>
      <c r="S35" s="172">
        <f t="shared" si="10"/>
        <v>3348000</v>
      </c>
      <c r="T35" s="172">
        <f t="shared" si="11"/>
        <v>16740000</v>
      </c>
      <c r="U35" s="173"/>
      <c r="V35" s="177">
        <v>0</v>
      </c>
      <c r="W35" s="173">
        <f t="shared" si="12"/>
        <v>74400</v>
      </c>
      <c r="X35" s="187">
        <f t="shared" si="13"/>
        <v>20162400</v>
      </c>
      <c r="Y35" s="175"/>
    </row>
    <row r="36" spans="1:25" ht="43.5" customHeight="1" x14ac:dyDescent="0.2">
      <c r="A36" s="101">
        <v>28</v>
      </c>
      <c r="B36" s="102" t="s">
        <v>664</v>
      </c>
      <c r="C36" s="129" t="s">
        <v>35</v>
      </c>
      <c r="D36" s="121" t="s">
        <v>1625</v>
      </c>
      <c r="E36" s="155" t="s">
        <v>665</v>
      </c>
      <c r="F36" s="101" t="s">
        <v>424</v>
      </c>
      <c r="G36" s="101" t="s">
        <v>315</v>
      </c>
      <c r="H36" s="120">
        <v>274.7</v>
      </c>
      <c r="I36" s="215">
        <v>87.4</v>
      </c>
      <c r="J36" s="120">
        <f t="shared" si="9"/>
        <v>187.29999999999998</v>
      </c>
      <c r="K36" s="120" t="s">
        <v>28</v>
      </c>
      <c r="L36" s="101" t="s">
        <v>168</v>
      </c>
      <c r="M36" s="101" t="s">
        <v>668</v>
      </c>
      <c r="N36" s="122">
        <v>274.7</v>
      </c>
      <c r="O36" s="120" t="s">
        <v>28</v>
      </c>
      <c r="P36" s="169"/>
      <c r="Q36" s="168"/>
      <c r="R36" s="166"/>
      <c r="S36" s="172">
        <f t="shared" si="10"/>
        <v>11799000</v>
      </c>
      <c r="T36" s="172">
        <f t="shared" si="11"/>
        <v>58995000</v>
      </c>
      <c r="U36" s="178"/>
      <c r="V36" s="177">
        <v>0</v>
      </c>
      <c r="W36" s="173">
        <f t="shared" si="12"/>
        <v>262200</v>
      </c>
      <c r="X36" s="187">
        <f t="shared" si="13"/>
        <v>71056200</v>
      </c>
      <c r="Y36" s="175"/>
    </row>
    <row r="37" spans="1:25" ht="43.5" customHeight="1" x14ac:dyDescent="0.2">
      <c r="A37" s="101">
        <v>29</v>
      </c>
      <c r="B37" s="121" t="s">
        <v>1652</v>
      </c>
      <c r="C37" s="129" t="s">
        <v>35</v>
      </c>
      <c r="D37" s="121" t="s">
        <v>1625</v>
      </c>
      <c r="E37" s="155" t="s">
        <v>700</v>
      </c>
      <c r="F37" s="101" t="s">
        <v>424</v>
      </c>
      <c r="G37" s="101" t="s">
        <v>346</v>
      </c>
      <c r="H37" s="120">
        <v>120.4</v>
      </c>
      <c r="I37" s="215">
        <v>37.6</v>
      </c>
      <c r="J37" s="120">
        <f t="shared" si="9"/>
        <v>82.800000000000011</v>
      </c>
      <c r="K37" s="120" t="s">
        <v>28</v>
      </c>
      <c r="L37" s="101" t="s">
        <v>168</v>
      </c>
      <c r="M37" s="101" t="s">
        <v>704</v>
      </c>
      <c r="N37" s="122">
        <v>120.4</v>
      </c>
      <c r="O37" s="120" t="s">
        <v>28</v>
      </c>
      <c r="P37" s="169"/>
      <c r="Q37" s="168"/>
      <c r="R37" s="166"/>
      <c r="S37" s="172">
        <f t="shared" si="10"/>
        <v>5076000</v>
      </c>
      <c r="T37" s="172">
        <f t="shared" si="11"/>
        <v>25380000</v>
      </c>
      <c r="U37" s="178"/>
      <c r="V37" s="177">
        <v>0</v>
      </c>
      <c r="W37" s="173">
        <f t="shared" si="12"/>
        <v>112800</v>
      </c>
      <c r="X37" s="187">
        <f t="shared" si="13"/>
        <v>30568800</v>
      </c>
      <c r="Y37" s="175"/>
    </row>
    <row r="38" spans="1:25" ht="43.5" customHeight="1" x14ac:dyDescent="0.2">
      <c r="A38" s="101">
        <v>30</v>
      </c>
      <c r="B38" s="121" t="s">
        <v>1769</v>
      </c>
      <c r="C38" s="129" t="s">
        <v>35</v>
      </c>
      <c r="D38" s="121" t="s">
        <v>1625</v>
      </c>
      <c r="E38" s="155" t="s">
        <v>1754</v>
      </c>
      <c r="F38" s="101" t="s">
        <v>424</v>
      </c>
      <c r="G38" s="101" t="s">
        <v>359</v>
      </c>
      <c r="H38" s="120">
        <v>159.9</v>
      </c>
      <c r="I38" s="215">
        <v>50.1</v>
      </c>
      <c r="J38" s="120">
        <f t="shared" si="9"/>
        <v>109.80000000000001</v>
      </c>
      <c r="K38" s="120" t="s">
        <v>28</v>
      </c>
      <c r="L38" s="101" t="s">
        <v>168</v>
      </c>
      <c r="M38" s="101" t="s">
        <v>713</v>
      </c>
      <c r="N38" s="122">
        <v>159.9</v>
      </c>
      <c r="O38" s="120" t="s">
        <v>28</v>
      </c>
      <c r="P38" s="169"/>
      <c r="Q38" s="168"/>
      <c r="R38" s="166"/>
      <c r="S38" s="172">
        <f t="shared" si="10"/>
        <v>6763500</v>
      </c>
      <c r="T38" s="172">
        <f t="shared" si="11"/>
        <v>33817500</v>
      </c>
      <c r="U38" s="178"/>
      <c r="V38" s="177">
        <v>0</v>
      </c>
      <c r="W38" s="173">
        <f t="shared" si="12"/>
        <v>150300</v>
      </c>
      <c r="X38" s="187">
        <f t="shared" si="13"/>
        <v>40731300</v>
      </c>
      <c r="Y38" s="175"/>
    </row>
    <row r="39" spans="1:25" ht="43.5" customHeight="1" x14ac:dyDescent="0.2">
      <c r="A39" s="101">
        <v>31</v>
      </c>
      <c r="B39" s="121" t="s">
        <v>1656</v>
      </c>
      <c r="C39" s="129" t="s">
        <v>35</v>
      </c>
      <c r="D39" s="121" t="s">
        <v>1625</v>
      </c>
      <c r="E39" s="155" t="s">
        <v>715</v>
      </c>
      <c r="F39" s="101" t="s">
        <v>424</v>
      </c>
      <c r="G39" s="101" t="s">
        <v>366</v>
      </c>
      <c r="H39" s="120">
        <v>199.3</v>
      </c>
      <c r="I39" s="215">
        <v>62.4</v>
      </c>
      <c r="J39" s="120">
        <f t="shared" si="9"/>
        <v>136.9</v>
      </c>
      <c r="K39" s="120" t="s">
        <v>28</v>
      </c>
      <c r="L39" s="101" t="s">
        <v>168</v>
      </c>
      <c r="M39" s="101" t="s">
        <v>718</v>
      </c>
      <c r="N39" s="122">
        <v>199.3</v>
      </c>
      <c r="O39" s="120" t="s">
        <v>28</v>
      </c>
      <c r="P39" s="169"/>
      <c r="Q39" s="168"/>
      <c r="R39" s="166"/>
      <c r="S39" s="172">
        <f t="shared" si="10"/>
        <v>8424000</v>
      </c>
      <c r="T39" s="172">
        <f t="shared" si="11"/>
        <v>42120000</v>
      </c>
      <c r="U39" s="173"/>
      <c r="V39" s="177">
        <v>0</v>
      </c>
      <c r="W39" s="173">
        <f t="shared" si="12"/>
        <v>187200</v>
      </c>
      <c r="X39" s="187">
        <f t="shared" si="13"/>
        <v>50731200</v>
      </c>
      <c r="Y39" s="175"/>
    </row>
    <row r="40" spans="1:25" ht="43.5" customHeight="1" x14ac:dyDescent="0.2">
      <c r="A40" s="101">
        <v>32</v>
      </c>
      <c r="B40" s="121" t="s">
        <v>1669</v>
      </c>
      <c r="C40" s="129" t="s">
        <v>35</v>
      </c>
      <c r="D40" s="121" t="s">
        <v>1624</v>
      </c>
      <c r="E40" s="155" t="s">
        <v>1791</v>
      </c>
      <c r="F40" s="101" t="s">
        <v>40</v>
      </c>
      <c r="G40" s="101" t="s">
        <v>168</v>
      </c>
      <c r="H40" s="120">
        <v>436.2</v>
      </c>
      <c r="I40" s="215">
        <v>45.1</v>
      </c>
      <c r="J40" s="120">
        <f t="shared" si="9"/>
        <v>391.09999999999997</v>
      </c>
      <c r="K40" s="120" t="s">
        <v>28</v>
      </c>
      <c r="L40" s="101" t="s">
        <v>168</v>
      </c>
      <c r="M40" s="101" t="s">
        <v>795</v>
      </c>
      <c r="N40" s="122">
        <v>436.2</v>
      </c>
      <c r="O40" s="120" t="s">
        <v>28</v>
      </c>
      <c r="P40" s="169"/>
      <c r="Q40" s="168"/>
      <c r="R40" s="166"/>
      <c r="S40" s="172">
        <f t="shared" si="10"/>
        <v>6088500</v>
      </c>
      <c r="T40" s="172">
        <f t="shared" si="11"/>
        <v>30442500</v>
      </c>
      <c r="U40" s="173"/>
      <c r="V40" s="177">
        <v>0</v>
      </c>
      <c r="W40" s="173">
        <f t="shared" si="12"/>
        <v>135300</v>
      </c>
      <c r="X40" s="187">
        <f t="shared" si="13"/>
        <v>36666300</v>
      </c>
      <c r="Y40" s="175"/>
    </row>
    <row r="41" spans="1:25" ht="43.5" customHeight="1" x14ac:dyDescent="0.2">
      <c r="A41" s="101">
        <v>33</v>
      </c>
      <c r="B41" s="121" t="s">
        <v>1658</v>
      </c>
      <c r="C41" s="129" t="s">
        <v>35</v>
      </c>
      <c r="D41" s="121" t="s">
        <v>1624</v>
      </c>
      <c r="E41" s="155" t="s">
        <v>1744</v>
      </c>
      <c r="F41" s="101" t="s">
        <v>40</v>
      </c>
      <c r="G41" s="101" t="s">
        <v>182</v>
      </c>
      <c r="H41" s="120">
        <v>184.7</v>
      </c>
      <c r="I41" s="215">
        <v>19.5</v>
      </c>
      <c r="J41" s="120">
        <f t="shared" si="9"/>
        <v>165.2</v>
      </c>
      <c r="K41" s="120" t="s">
        <v>28</v>
      </c>
      <c r="L41" s="101" t="s">
        <v>168</v>
      </c>
      <c r="M41" s="101" t="s">
        <v>799</v>
      </c>
      <c r="N41" s="122">
        <v>184.7</v>
      </c>
      <c r="O41" s="120" t="s">
        <v>28</v>
      </c>
      <c r="P41" s="169"/>
      <c r="Q41" s="168"/>
      <c r="R41" s="166"/>
      <c r="S41" s="172">
        <f t="shared" si="10"/>
        <v>2632500</v>
      </c>
      <c r="T41" s="172">
        <f t="shared" si="11"/>
        <v>13162500</v>
      </c>
      <c r="U41" s="178"/>
      <c r="V41" s="177">
        <v>0</v>
      </c>
      <c r="W41" s="173">
        <f t="shared" si="12"/>
        <v>58500</v>
      </c>
      <c r="X41" s="187">
        <f t="shared" si="13"/>
        <v>15853500</v>
      </c>
      <c r="Y41" s="175"/>
    </row>
    <row r="42" spans="1:25" ht="43.5" customHeight="1" x14ac:dyDescent="0.2">
      <c r="A42" s="101">
        <v>34</v>
      </c>
      <c r="B42" s="102" t="s">
        <v>1659</v>
      </c>
      <c r="C42" s="129" t="s">
        <v>35</v>
      </c>
      <c r="D42" s="121" t="s">
        <v>1624</v>
      </c>
      <c r="E42" s="155" t="s">
        <v>1660</v>
      </c>
      <c r="F42" s="101" t="s">
        <v>40</v>
      </c>
      <c r="G42" s="101" t="s">
        <v>223</v>
      </c>
      <c r="H42" s="120">
        <v>109.4</v>
      </c>
      <c r="I42" s="215">
        <v>18.7</v>
      </c>
      <c r="J42" s="120">
        <f t="shared" si="9"/>
        <v>90.7</v>
      </c>
      <c r="K42" s="120" t="s">
        <v>28</v>
      </c>
      <c r="L42" s="101" t="s">
        <v>168</v>
      </c>
      <c r="M42" s="101" t="s">
        <v>820</v>
      </c>
      <c r="N42" s="122">
        <v>109.4</v>
      </c>
      <c r="O42" s="120" t="s">
        <v>28</v>
      </c>
      <c r="P42" s="169"/>
      <c r="Q42" s="168"/>
      <c r="R42" s="166"/>
      <c r="S42" s="172">
        <f t="shared" si="10"/>
        <v>2524500</v>
      </c>
      <c r="T42" s="172">
        <f t="shared" si="11"/>
        <v>12622500</v>
      </c>
      <c r="U42" s="178"/>
      <c r="V42" s="177">
        <v>0</v>
      </c>
      <c r="W42" s="173">
        <f t="shared" si="12"/>
        <v>56100</v>
      </c>
      <c r="X42" s="187">
        <f t="shared" si="13"/>
        <v>15203100</v>
      </c>
      <c r="Y42" s="175"/>
    </row>
    <row r="43" spans="1:25" ht="43.5" customHeight="1" x14ac:dyDescent="0.2">
      <c r="A43" s="101">
        <v>35</v>
      </c>
      <c r="B43" s="121" t="s">
        <v>1664</v>
      </c>
      <c r="C43" s="129" t="s">
        <v>35</v>
      </c>
      <c r="D43" s="121" t="s">
        <v>1624</v>
      </c>
      <c r="E43" s="155" t="s">
        <v>1665</v>
      </c>
      <c r="F43" s="101" t="s">
        <v>40</v>
      </c>
      <c r="G43" s="101" t="s">
        <v>242</v>
      </c>
      <c r="H43" s="120">
        <v>147.6</v>
      </c>
      <c r="I43" s="215">
        <v>18.100000000000001</v>
      </c>
      <c r="J43" s="120">
        <f t="shared" si="9"/>
        <v>129.5</v>
      </c>
      <c r="K43" s="120" t="s">
        <v>28</v>
      </c>
      <c r="L43" s="101" t="s">
        <v>168</v>
      </c>
      <c r="M43" s="101" t="s">
        <v>835</v>
      </c>
      <c r="N43" s="122">
        <v>147.6</v>
      </c>
      <c r="O43" s="120" t="s">
        <v>28</v>
      </c>
      <c r="P43" s="169"/>
      <c r="Q43" s="168"/>
      <c r="R43" s="166"/>
      <c r="S43" s="172">
        <f t="shared" si="10"/>
        <v>2443500</v>
      </c>
      <c r="T43" s="172">
        <f t="shared" si="11"/>
        <v>12217500</v>
      </c>
      <c r="U43" s="178"/>
      <c r="V43" s="177">
        <v>0</v>
      </c>
      <c r="W43" s="173">
        <f t="shared" si="12"/>
        <v>54300.000000000007</v>
      </c>
      <c r="X43" s="187">
        <f t="shared" si="13"/>
        <v>14715300</v>
      </c>
      <c r="Y43" s="175"/>
    </row>
    <row r="44" spans="1:25" ht="43.5" customHeight="1" x14ac:dyDescent="0.2">
      <c r="A44" s="101">
        <v>36</v>
      </c>
      <c r="B44" s="121" t="s">
        <v>1670</v>
      </c>
      <c r="C44" s="129" t="s">
        <v>35</v>
      </c>
      <c r="D44" s="121" t="s">
        <v>1624</v>
      </c>
      <c r="E44" s="155" t="s">
        <v>856</v>
      </c>
      <c r="F44" s="101" t="s">
        <v>40</v>
      </c>
      <c r="G44" s="101" t="s">
        <v>296</v>
      </c>
      <c r="H44" s="120">
        <v>365.8</v>
      </c>
      <c r="I44" s="215">
        <v>47.7</v>
      </c>
      <c r="J44" s="120">
        <f t="shared" si="9"/>
        <v>318.10000000000002</v>
      </c>
      <c r="K44" s="120" t="s">
        <v>28</v>
      </c>
      <c r="L44" s="101" t="s">
        <v>168</v>
      </c>
      <c r="M44" s="101" t="s">
        <v>859</v>
      </c>
      <c r="N44" s="122">
        <v>365.8</v>
      </c>
      <c r="O44" s="120" t="s">
        <v>28</v>
      </c>
      <c r="P44" s="169"/>
      <c r="Q44" s="168"/>
      <c r="R44" s="166"/>
      <c r="S44" s="172">
        <f t="shared" si="10"/>
        <v>6439500</v>
      </c>
      <c r="T44" s="172">
        <f t="shared" si="11"/>
        <v>32197500</v>
      </c>
      <c r="U44" s="173"/>
      <c r="V44" s="177">
        <v>0</v>
      </c>
      <c r="W44" s="173">
        <f t="shared" si="12"/>
        <v>143100</v>
      </c>
      <c r="X44" s="187">
        <f t="shared" si="13"/>
        <v>38780100</v>
      </c>
      <c r="Y44" s="175"/>
    </row>
    <row r="45" spans="1:25" ht="51.75" customHeight="1" x14ac:dyDescent="0.2">
      <c r="A45" s="101">
        <v>37</v>
      </c>
      <c r="B45" s="121" t="s">
        <v>1783</v>
      </c>
      <c r="C45" s="129" t="s">
        <v>35</v>
      </c>
      <c r="D45" s="121" t="s">
        <v>1624</v>
      </c>
      <c r="E45" s="128" t="s">
        <v>1865</v>
      </c>
      <c r="F45" s="101" t="s">
        <v>40</v>
      </c>
      <c r="G45" s="101" t="s">
        <v>308</v>
      </c>
      <c r="H45" s="120">
        <v>73</v>
      </c>
      <c r="I45" s="215">
        <v>9.6</v>
      </c>
      <c r="J45" s="120">
        <f t="shared" si="9"/>
        <v>63.4</v>
      </c>
      <c r="K45" s="120" t="s">
        <v>28</v>
      </c>
      <c r="L45" s="101" t="s">
        <v>168</v>
      </c>
      <c r="M45" s="101" t="s">
        <v>864</v>
      </c>
      <c r="N45" s="122">
        <v>73</v>
      </c>
      <c r="O45" s="120" t="s">
        <v>28</v>
      </c>
      <c r="P45" s="170"/>
      <c r="Q45" s="168"/>
      <c r="R45" s="166"/>
      <c r="S45" s="172">
        <f t="shared" si="10"/>
        <v>1296000</v>
      </c>
      <c r="T45" s="172">
        <f t="shared" si="11"/>
        <v>6480000</v>
      </c>
      <c r="U45" s="173"/>
      <c r="V45" s="177">
        <v>0</v>
      </c>
      <c r="W45" s="173">
        <f t="shared" si="12"/>
        <v>28800</v>
      </c>
      <c r="X45" s="187">
        <f t="shared" si="13"/>
        <v>7804800</v>
      </c>
      <c r="Y45" s="175"/>
    </row>
    <row r="46" spans="1:25" ht="43.5" customHeight="1" x14ac:dyDescent="0.2">
      <c r="A46" s="101">
        <v>38</v>
      </c>
      <c r="B46" s="121" t="s">
        <v>1671</v>
      </c>
      <c r="C46" s="129" t="s">
        <v>35</v>
      </c>
      <c r="D46" s="121" t="s">
        <v>1624</v>
      </c>
      <c r="E46" s="155" t="s">
        <v>1672</v>
      </c>
      <c r="F46" s="101" t="s">
        <v>40</v>
      </c>
      <c r="G46" s="101" t="s">
        <v>340</v>
      </c>
      <c r="H46" s="120">
        <v>362.4</v>
      </c>
      <c r="I46" s="215">
        <v>49.8</v>
      </c>
      <c r="J46" s="120">
        <f t="shared" si="9"/>
        <v>312.59999999999997</v>
      </c>
      <c r="K46" s="120" t="s">
        <v>28</v>
      </c>
      <c r="L46" s="101" t="s">
        <v>168</v>
      </c>
      <c r="M46" s="101" t="s">
        <v>878</v>
      </c>
      <c r="N46" s="122">
        <v>362.4</v>
      </c>
      <c r="O46" s="120" t="s">
        <v>28</v>
      </c>
      <c r="P46" s="169"/>
      <c r="Q46" s="168"/>
      <c r="R46" s="166"/>
      <c r="S46" s="172">
        <f t="shared" si="10"/>
        <v>6723000</v>
      </c>
      <c r="T46" s="172">
        <f t="shared" si="11"/>
        <v>33615000</v>
      </c>
      <c r="U46" s="178"/>
      <c r="V46" s="177">
        <v>0</v>
      </c>
      <c r="W46" s="173">
        <f t="shared" si="12"/>
        <v>149400</v>
      </c>
      <c r="X46" s="187">
        <f t="shared" si="13"/>
        <v>40487400</v>
      </c>
      <c r="Y46" s="175"/>
    </row>
    <row r="47" spans="1:25" ht="43.5" customHeight="1" x14ac:dyDescent="0.2">
      <c r="A47" s="101">
        <v>39</v>
      </c>
      <c r="B47" s="121" t="s">
        <v>1675</v>
      </c>
      <c r="C47" s="129" t="s">
        <v>35</v>
      </c>
      <c r="D47" s="121" t="s">
        <v>1624</v>
      </c>
      <c r="E47" s="155" t="s">
        <v>1676</v>
      </c>
      <c r="F47" s="101">
        <v>6</v>
      </c>
      <c r="G47" s="101">
        <v>63</v>
      </c>
      <c r="H47" s="120">
        <v>353.8</v>
      </c>
      <c r="I47" s="215">
        <v>54.8</v>
      </c>
      <c r="J47" s="120">
        <f t="shared" si="9"/>
        <v>299</v>
      </c>
      <c r="K47" s="120" t="s">
        <v>28</v>
      </c>
      <c r="L47" s="101" t="s">
        <v>168</v>
      </c>
      <c r="M47" s="101" t="s">
        <v>1561</v>
      </c>
      <c r="N47" s="122">
        <v>353.8</v>
      </c>
      <c r="O47" s="120" t="s">
        <v>28</v>
      </c>
      <c r="P47" s="169"/>
      <c r="Q47" s="168"/>
      <c r="R47" s="166"/>
      <c r="S47" s="172">
        <f t="shared" si="10"/>
        <v>7398000</v>
      </c>
      <c r="T47" s="172">
        <f t="shared" si="11"/>
        <v>36990000</v>
      </c>
      <c r="U47" s="178"/>
      <c r="V47" s="177">
        <v>0</v>
      </c>
      <c r="W47" s="173">
        <f t="shared" si="12"/>
        <v>164400</v>
      </c>
      <c r="X47" s="187">
        <f t="shared" si="13"/>
        <v>44552400</v>
      </c>
      <c r="Y47" s="175"/>
    </row>
    <row r="48" spans="1:25" ht="43.5" customHeight="1" x14ac:dyDescent="0.2">
      <c r="A48" s="101">
        <v>40</v>
      </c>
      <c r="B48" s="102" t="s">
        <v>1679</v>
      </c>
      <c r="C48" s="128" t="s">
        <v>35</v>
      </c>
      <c r="D48" s="121" t="s">
        <v>1624</v>
      </c>
      <c r="E48" s="155" t="s">
        <v>1680</v>
      </c>
      <c r="F48" s="101" t="s">
        <v>40</v>
      </c>
      <c r="G48" s="101" t="s">
        <v>928</v>
      </c>
      <c r="H48" s="120">
        <v>282.2</v>
      </c>
      <c r="I48" s="215">
        <v>45</v>
      </c>
      <c r="J48" s="120">
        <f t="shared" si="9"/>
        <v>237.2</v>
      </c>
      <c r="K48" s="120" t="s">
        <v>28</v>
      </c>
      <c r="L48" s="101" t="s">
        <v>168</v>
      </c>
      <c r="M48" s="101" t="s">
        <v>929</v>
      </c>
      <c r="N48" s="122">
        <v>282.2</v>
      </c>
      <c r="O48" s="120" t="s">
        <v>28</v>
      </c>
      <c r="P48" s="169"/>
      <c r="Q48" s="168"/>
      <c r="R48" s="166"/>
      <c r="S48" s="172">
        <f t="shared" si="10"/>
        <v>6075000</v>
      </c>
      <c r="T48" s="172">
        <f t="shared" si="11"/>
        <v>30375000</v>
      </c>
      <c r="U48" s="178"/>
      <c r="V48" s="177">
        <v>0</v>
      </c>
      <c r="W48" s="173">
        <f t="shared" si="12"/>
        <v>135000</v>
      </c>
      <c r="X48" s="187">
        <f t="shared" si="13"/>
        <v>36585000</v>
      </c>
      <c r="Y48" s="175"/>
    </row>
    <row r="49" spans="1:25" ht="49.5" customHeight="1" x14ac:dyDescent="0.2">
      <c r="A49" s="101">
        <v>41</v>
      </c>
      <c r="B49" s="102" t="s">
        <v>955</v>
      </c>
      <c r="C49" s="128" t="s">
        <v>1684</v>
      </c>
      <c r="D49" s="121" t="s">
        <v>1691</v>
      </c>
      <c r="E49" s="155" t="s">
        <v>957</v>
      </c>
      <c r="F49" s="101" t="s">
        <v>40</v>
      </c>
      <c r="G49" s="101" t="s">
        <v>961</v>
      </c>
      <c r="H49" s="120">
        <v>141.9</v>
      </c>
      <c r="I49" s="215">
        <v>11.2</v>
      </c>
      <c r="J49" s="120">
        <f t="shared" si="9"/>
        <v>130.70000000000002</v>
      </c>
      <c r="K49" s="120" t="s">
        <v>28</v>
      </c>
      <c r="L49" s="101" t="s">
        <v>168</v>
      </c>
      <c r="M49" s="101" t="s">
        <v>962</v>
      </c>
      <c r="N49" s="122">
        <v>141.9</v>
      </c>
      <c r="O49" s="120" t="s">
        <v>28</v>
      </c>
      <c r="P49" s="169"/>
      <c r="Q49" s="168"/>
      <c r="R49" s="166"/>
      <c r="S49" s="172">
        <f t="shared" si="10"/>
        <v>1512000</v>
      </c>
      <c r="T49" s="172">
        <f t="shared" si="11"/>
        <v>7560000</v>
      </c>
      <c r="U49" s="173"/>
      <c r="V49" s="177">
        <v>0</v>
      </c>
      <c r="W49" s="173">
        <f t="shared" si="12"/>
        <v>33600</v>
      </c>
      <c r="X49" s="187">
        <f t="shared" si="13"/>
        <v>9105600</v>
      </c>
      <c r="Y49" s="175"/>
    </row>
    <row r="50" spans="1:25" ht="57" customHeight="1" x14ac:dyDescent="0.2">
      <c r="A50" s="101">
        <v>42</v>
      </c>
      <c r="B50" s="121" t="s">
        <v>1685</v>
      </c>
      <c r="C50" s="128" t="s">
        <v>35</v>
      </c>
      <c r="D50" s="121" t="s">
        <v>1691</v>
      </c>
      <c r="E50" s="155" t="s">
        <v>979</v>
      </c>
      <c r="F50" s="101" t="s">
        <v>40</v>
      </c>
      <c r="G50" s="101" t="s">
        <v>983</v>
      </c>
      <c r="H50" s="120">
        <v>73</v>
      </c>
      <c r="I50" s="215">
        <v>5.7</v>
      </c>
      <c r="J50" s="120">
        <f t="shared" si="9"/>
        <v>67.3</v>
      </c>
      <c r="K50" s="120" t="s">
        <v>28</v>
      </c>
      <c r="L50" s="101" t="s">
        <v>168</v>
      </c>
      <c r="M50" s="101">
        <v>1645</v>
      </c>
      <c r="N50" s="122">
        <v>73</v>
      </c>
      <c r="O50" s="120" t="s">
        <v>28</v>
      </c>
      <c r="P50" s="169"/>
      <c r="Q50" s="168"/>
      <c r="R50" s="166"/>
      <c r="S50" s="172">
        <f t="shared" si="10"/>
        <v>769500</v>
      </c>
      <c r="T50" s="172">
        <f t="shared" si="11"/>
        <v>3847500</v>
      </c>
      <c r="U50" s="178"/>
      <c r="V50" s="177">
        <v>0</v>
      </c>
      <c r="W50" s="173">
        <f t="shared" si="12"/>
        <v>17100</v>
      </c>
      <c r="X50" s="187">
        <f t="shared" si="13"/>
        <v>4634100</v>
      </c>
      <c r="Y50" s="175"/>
    </row>
    <row r="51" spans="1:25" ht="47.25" customHeight="1" x14ac:dyDescent="0.2">
      <c r="A51" s="101">
        <v>43</v>
      </c>
      <c r="B51" s="121" t="s">
        <v>1686</v>
      </c>
      <c r="C51" s="128" t="s">
        <v>994</v>
      </c>
      <c r="D51" s="121" t="s">
        <v>1691</v>
      </c>
      <c r="E51" s="155" t="s">
        <v>999</v>
      </c>
      <c r="F51" s="101" t="s">
        <v>40</v>
      </c>
      <c r="G51" s="101" t="s">
        <v>995</v>
      </c>
      <c r="H51" s="120">
        <v>73.099999999999994</v>
      </c>
      <c r="I51" s="215">
        <v>5.7</v>
      </c>
      <c r="J51" s="120">
        <f t="shared" si="9"/>
        <v>67.399999999999991</v>
      </c>
      <c r="K51" s="120" t="s">
        <v>28</v>
      </c>
      <c r="L51" s="101" t="s">
        <v>168</v>
      </c>
      <c r="M51" s="101" t="s">
        <v>996</v>
      </c>
      <c r="N51" s="122">
        <v>73.099999999999994</v>
      </c>
      <c r="O51" s="120" t="s">
        <v>28</v>
      </c>
      <c r="P51" s="169"/>
      <c r="Q51" s="168"/>
      <c r="R51" s="166"/>
      <c r="S51" s="172">
        <f t="shared" si="10"/>
        <v>769500</v>
      </c>
      <c r="T51" s="172">
        <f t="shared" si="11"/>
        <v>3847500</v>
      </c>
      <c r="U51" s="178"/>
      <c r="V51" s="177">
        <v>0</v>
      </c>
      <c r="W51" s="173">
        <f t="shared" si="12"/>
        <v>17100</v>
      </c>
      <c r="X51" s="187">
        <f t="shared" si="13"/>
        <v>4634100</v>
      </c>
      <c r="Y51" s="175"/>
    </row>
    <row r="52" spans="1:25" ht="43.5" customHeight="1" x14ac:dyDescent="0.2">
      <c r="A52" s="101">
        <v>44</v>
      </c>
      <c r="B52" s="121" t="s">
        <v>1687</v>
      </c>
      <c r="C52" s="129" t="s">
        <v>35</v>
      </c>
      <c r="D52" s="121" t="s">
        <v>1691</v>
      </c>
      <c r="E52" s="155" t="s">
        <v>1829</v>
      </c>
      <c r="F52" s="101" t="s">
        <v>40</v>
      </c>
      <c r="G52" s="101" t="s">
        <v>1013</v>
      </c>
      <c r="H52" s="120">
        <v>424.1</v>
      </c>
      <c r="I52" s="215">
        <v>32.799999999999997</v>
      </c>
      <c r="J52" s="120">
        <f t="shared" si="9"/>
        <v>391.3</v>
      </c>
      <c r="K52" s="120" t="s">
        <v>28</v>
      </c>
      <c r="L52" s="101" t="s">
        <v>168</v>
      </c>
      <c r="M52" s="101" t="s">
        <v>1014</v>
      </c>
      <c r="N52" s="122">
        <v>424.1</v>
      </c>
      <c r="O52" s="120" t="s">
        <v>28</v>
      </c>
      <c r="P52" s="169"/>
      <c r="Q52" s="168"/>
      <c r="R52" s="166"/>
      <c r="S52" s="172">
        <f t="shared" si="10"/>
        <v>4428000</v>
      </c>
      <c r="T52" s="172">
        <f t="shared" si="11"/>
        <v>22140000</v>
      </c>
      <c r="U52" s="178"/>
      <c r="V52" s="177">
        <v>0</v>
      </c>
      <c r="W52" s="173">
        <f t="shared" si="12"/>
        <v>98399.999999999985</v>
      </c>
      <c r="X52" s="187">
        <f t="shared" si="13"/>
        <v>26666400</v>
      </c>
      <c r="Y52" s="175"/>
    </row>
    <row r="53" spans="1:25" ht="43.5" customHeight="1" x14ac:dyDescent="0.2">
      <c r="A53" s="101">
        <v>45</v>
      </c>
      <c r="B53" s="102" t="s">
        <v>1050</v>
      </c>
      <c r="C53" s="128" t="s">
        <v>1688</v>
      </c>
      <c r="D53" s="121" t="s">
        <v>1691</v>
      </c>
      <c r="E53" s="155" t="s">
        <v>1051</v>
      </c>
      <c r="F53" s="101" t="s">
        <v>40</v>
      </c>
      <c r="G53" s="101" t="s">
        <v>1056</v>
      </c>
      <c r="H53" s="120">
        <v>141.5</v>
      </c>
      <c r="I53" s="215">
        <v>11.2</v>
      </c>
      <c r="J53" s="120">
        <f t="shared" si="9"/>
        <v>130.30000000000001</v>
      </c>
      <c r="K53" s="120" t="s">
        <v>28</v>
      </c>
      <c r="L53" s="101" t="s">
        <v>168</v>
      </c>
      <c r="M53" s="101" t="s">
        <v>1057</v>
      </c>
      <c r="N53" s="122">
        <v>141.5</v>
      </c>
      <c r="O53" s="120" t="s">
        <v>28</v>
      </c>
      <c r="P53" s="169"/>
      <c r="Q53" s="168"/>
      <c r="R53" s="166"/>
      <c r="S53" s="172">
        <f t="shared" si="10"/>
        <v>1512000</v>
      </c>
      <c r="T53" s="172">
        <f t="shared" si="11"/>
        <v>7560000</v>
      </c>
      <c r="U53" s="173"/>
      <c r="V53" s="177">
        <v>0</v>
      </c>
      <c r="W53" s="173">
        <f t="shared" si="12"/>
        <v>33600</v>
      </c>
      <c r="X53" s="187">
        <f t="shared" si="13"/>
        <v>9105600</v>
      </c>
      <c r="Y53" s="175"/>
    </row>
    <row r="54" spans="1:25" ht="43.5" customHeight="1" x14ac:dyDescent="0.2">
      <c r="A54" s="101">
        <v>46</v>
      </c>
      <c r="B54" s="121" t="s">
        <v>1689</v>
      </c>
      <c r="C54" s="129" t="s">
        <v>35</v>
      </c>
      <c r="D54" s="121" t="s">
        <v>1692</v>
      </c>
      <c r="E54" s="155" t="s">
        <v>1079</v>
      </c>
      <c r="F54" s="101" t="s">
        <v>40</v>
      </c>
      <c r="G54" s="101" t="s">
        <v>1082</v>
      </c>
      <c r="H54" s="120">
        <v>81.900000000000006</v>
      </c>
      <c r="I54" s="215">
        <v>13.2</v>
      </c>
      <c r="J54" s="120">
        <f t="shared" si="9"/>
        <v>68.7</v>
      </c>
      <c r="K54" s="120" t="s">
        <v>28</v>
      </c>
      <c r="L54" s="101" t="s">
        <v>168</v>
      </c>
      <c r="M54" s="101" t="s">
        <v>1083</v>
      </c>
      <c r="N54" s="122">
        <v>81.900000000000006</v>
      </c>
      <c r="O54" s="120" t="s">
        <v>28</v>
      </c>
      <c r="P54" s="169"/>
      <c r="Q54" s="168"/>
      <c r="R54" s="166"/>
      <c r="S54" s="172">
        <f t="shared" si="10"/>
        <v>1782000</v>
      </c>
      <c r="T54" s="172">
        <f t="shared" si="11"/>
        <v>8910000</v>
      </c>
      <c r="U54" s="178"/>
      <c r="V54" s="177">
        <v>0</v>
      </c>
      <c r="W54" s="173">
        <f t="shared" si="12"/>
        <v>39600</v>
      </c>
      <c r="X54" s="187">
        <f t="shared" si="13"/>
        <v>10731600</v>
      </c>
      <c r="Y54" s="175"/>
    </row>
    <row r="55" spans="1:25" ht="43.5" customHeight="1" x14ac:dyDescent="0.2">
      <c r="A55" s="101">
        <v>47</v>
      </c>
      <c r="B55" s="102" t="s">
        <v>1690</v>
      </c>
      <c r="C55" s="129" t="s">
        <v>35</v>
      </c>
      <c r="D55" s="121" t="s">
        <v>1692</v>
      </c>
      <c r="E55" s="155" t="s">
        <v>1693</v>
      </c>
      <c r="F55" s="101" t="s">
        <v>40</v>
      </c>
      <c r="G55" s="101" t="s">
        <v>1093</v>
      </c>
      <c r="H55" s="120">
        <v>163.1</v>
      </c>
      <c r="I55" s="215">
        <v>26.5</v>
      </c>
      <c r="J55" s="120">
        <f t="shared" si="9"/>
        <v>136.6</v>
      </c>
      <c r="K55" s="120" t="s">
        <v>28</v>
      </c>
      <c r="L55" s="101" t="s">
        <v>168</v>
      </c>
      <c r="M55" s="101" t="s">
        <v>1094</v>
      </c>
      <c r="N55" s="122">
        <v>163.1</v>
      </c>
      <c r="O55" s="120" t="s">
        <v>28</v>
      </c>
      <c r="P55" s="169"/>
      <c r="Q55" s="168"/>
      <c r="R55" s="166"/>
      <c r="S55" s="172">
        <f t="shared" si="10"/>
        <v>3577500</v>
      </c>
      <c r="T55" s="172">
        <f t="shared" si="11"/>
        <v>17887500</v>
      </c>
      <c r="U55" s="178"/>
      <c r="V55" s="177">
        <v>0</v>
      </c>
      <c r="W55" s="173">
        <f t="shared" si="12"/>
        <v>79500</v>
      </c>
      <c r="X55" s="187">
        <f t="shared" si="13"/>
        <v>21544500</v>
      </c>
      <c r="Y55" s="175"/>
    </row>
    <row r="56" spans="1:25" ht="43.5" customHeight="1" x14ac:dyDescent="0.2">
      <c r="A56" s="101">
        <v>48</v>
      </c>
      <c r="B56" s="121" t="s">
        <v>1699</v>
      </c>
      <c r="C56" s="128" t="s">
        <v>1694</v>
      </c>
      <c r="D56" s="121" t="s">
        <v>1691</v>
      </c>
      <c r="E56" s="155" t="s">
        <v>1695</v>
      </c>
      <c r="F56" s="101" t="s">
        <v>40</v>
      </c>
      <c r="G56" s="101" t="s">
        <v>681</v>
      </c>
      <c r="H56" s="120">
        <v>281.8</v>
      </c>
      <c r="I56" s="215">
        <v>24.8</v>
      </c>
      <c r="J56" s="120">
        <f t="shared" si="9"/>
        <v>257</v>
      </c>
      <c r="K56" s="120" t="s">
        <v>28</v>
      </c>
      <c r="L56" s="101" t="s">
        <v>168</v>
      </c>
      <c r="M56" s="101" t="s">
        <v>1562</v>
      </c>
      <c r="N56" s="122">
        <v>281.8</v>
      </c>
      <c r="O56" s="120" t="s">
        <v>28</v>
      </c>
      <c r="P56" s="169"/>
      <c r="Q56" s="168"/>
      <c r="R56" s="166"/>
      <c r="S56" s="172">
        <f t="shared" si="10"/>
        <v>3348000</v>
      </c>
      <c r="T56" s="172">
        <f t="shared" si="11"/>
        <v>16740000</v>
      </c>
      <c r="U56" s="173"/>
      <c r="V56" s="177">
        <v>0</v>
      </c>
      <c r="W56" s="173">
        <f t="shared" si="12"/>
        <v>74400</v>
      </c>
      <c r="X56" s="187">
        <f t="shared" si="13"/>
        <v>20162400</v>
      </c>
      <c r="Y56" s="175"/>
    </row>
    <row r="57" spans="1:25" ht="43.5" customHeight="1" x14ac:dyDescent="0.2">
      <c r="A57" s="101">
        <v>49</v>
      </c>
      <c r="B57" s="121" t="s">
        <v>1700</v>
      </c>
      <c r="C57" s="129" t="s">
        <v>35</v>
      </c>
      <c r="D57" s="121" t="s">
        <v>1691</v>
      </c>
      <c r="E57" s="155" t="s">
        <v>1792</v>
      </c>
      <c r="F57" s="101" t="s">
        <v>40</v>
      </c>
      <c r="G57" s="101" t="s">
        <v>1564</v>
      </c>
      <c r="H57" s="120">
        <v>73.7</v>
      </c>
      <c r="I57" s="215">
        <v>6.7</v>
      </c>
      <c r="J57" s="120">
        <f t="shared" si="9"/>
        <v>67</v>
      </c>
      <c r="K57" s="120" t="s">
        <v>28</v>
      </c>
      <c r="L57" s="101" t="s">
        <v>168</v>
      </c>
      <c r="M57" s="101" t="s">
        <v>1565</v>
      </c>
      <c r="N57" s="122">
        <v>73.599999999999994</v>
      </c>
      <c r="O57" s="120" t="s">
        <v>28</v>
      </c>
      <c r="P57" s="169"/>
      <c r="Q57" s="168"/>
      <c r="R57" s="166"/>
      <c r="S57" s="172">
        <f t="shared" si="10"/>
        <v>904500</v>
      </c>
      <c r="T57" s="172">
        <f t="shared" si="11"/>
        <v>4522500</v>
      </c>
      <c r="U57" s="178"/>
      <c r="V57" s="177">
        <v>0</v>
      </c>
      <c r="W57" s="173">
        <f t="shared" si="12"/>
        <v>20100</v>
      </c>
      <c r="X57" s="187">
        <f t="shared" si="13"/>
        <v>5447100</v>
      </c>
      <c r="Y57" s="175"/>
    </row>
    <row r="58" spans="1:25" ht="43.5" customHeight="1" x14ac:dyDescent="0.2">
      <c r="A58" s="101">
        <v>50</v>
      </c>
      <c r="B58" s="121" t="s">
        <v>1290</v>
      </c>
      <c r="C58" s="129" t="s">
        <v>35</v>
      </c>
      <c r="D58" s="121" t="s">
        <v>1691</v>
      </c>
      <c r="E58" s="155" t="s">
        <v>1291</v>
      </c>
      <c r="F58" s="101" t="s">
        <v>40</v>
      </c>
      <c r="G58" s="101" t="s">
        <v>1295</v>
      </c>
      <c r="H58" s="120">
        <v>423.4</v>
      </c>
      <c r="I58" s="215">
        <v>42.2</v>
      </c>
      <c r="J58" s="120">
        <f t="shared" si="9"/>
        <v>381.2</v>
      </c>
      <c r="K58" s="120" t="s">
        <v>28</v>
      </c>
      <c r="L58" s="101" t="s">
        <v>168</v>
      </c>
      <c r="M58" s="101" t="s">
        <v>1296</v>
      </c>
      <c r="N58" s="122">
        <v>423.4</v>
      </c>
      <c r="O58" s="120" t="s">
        <v>28</v>
      </c>
      <c r="P58" s="169"/>
      <c r="Q58" s="168"/>
      <c r="R58" s="166"/>
      <c r="S58" s="172">
        <f t="shared" si="10"/>
        <v>5697000</v>
      </c>
      <c r="T58" s="172">
        <f t="shared" si="11"/>
        <v>28485000</v>
      </c>
      <c r="U58" s="173"/>
      <c r="V58" s="177">
        <v>0</v>
      </c>
      <c r="W58" s="173">
        <f t="shared" si="12"/>
        <v>126600.00000000001</v>
      </c>
      <c r="X58" s="187">
        <f t="shared" si="13"/>
        <v>34308600</v>
      </c>
      <c r="Y58" s="175"/>
    </row>
    <row r="59" spans="1:25" ht="43.5" customHeight="1" x14ac:dyDescent="0.2">
      <c r="A59" s="101">
        <v>51</v>
      </c>
      <c r="B59" s="102" t="s">
        <v>1702</v>
      </c>
      <c r="C59" s="129" t="s">
        <v>35</v>
      </c>
      <c r="D59" s="121" t="s">
        <v>1692</v>
      </c>
      <c r="E59" s="155" t="s">
        <v>1701</v>
      </c>
      <c r="F59" s="101" t="s">
        <v>40</v>
      </c>
      <c r="G59" s="101" t="s">
        <v>1309</v>
      </c>
      <c r="H59" s="120">
        <v>77.7</v>
      </c>
      <c r="I59" s="215">
        <v>11.9</v>
      </c>
      <c r="J59" s="120">
        <f t="shared" si="9"/>
        <v>65.8</v>
      </c>
      <c r="K59" s="120" t="s">
        <v>28</v>
      </c>
      <c r="L59" s="101" t="s">
        <v>168</v>
      </c>
      <c r="M59" s="101" t="s">
        <v>1310</v>
      </c>
      <c r="N59" s="122">
        <v>77.7</v>
      </c>
      <c r="O59" s="120" t="s">
        <v>28</v>
      </c>
      <c r="P59" s="169"/>
      <c r="Q59" s="168"/>
      <c r="R59" s="166"/>
      <c r="S59" s="172">
        <f t="shared" si="10"/>
        <v>1606500</v>
      </c>
      <c r="T59" s="172">
        <f t="shared" si="11"/>
        <v>8032500</v>
      </c>
      <c r="U59" s="173"/>
      <c r="V59" s="177">
        <v>0</v>
      </c>
      <c r="W59" s="173">
        <f t="shared" si="12"/>
        <v>35700</v>
      </c>
      <c r="X59" s="187">
        <f t="shared" si="13"/>
        <v>9674700</v>
      </c>
      <c r="Y59" s="175"/>
    </row>
    <row r="60" spans="1:25" ht="43.5" customHeight="1" x14ac:dyDescent="0.2">
      <c r="A60" s="101">
        <v>52</v>
      </c>
      <c r="B60" s="102" t="s">
        <v>1703</v>
      </c>
      <c r="C60" s="129" t="s">
        <v>35</v>
      </c>
      <c r="D60" s="121" t="s">
        <v>1691</v>
      </c>
      <c r="E60" s="155" t="s">
        <v>1704</v>
      </c>
      <c r="F60" s="101" t="s">
        <v>40</v>
      </c>
      <c r="G60" s="101" t="s">
        <v>1345</v>
      </c>
      <c r="H60" s="120">
        <v>74.099999999999994</v>
      </c>
      <c r="I60" s="215">
        <v>7.7</v>
      </c>
      <c r="J60" s="120">
        <f t="shared" si="9"/>
        <v>66.399999999999991</v>
      </c>
      <c r="K60" s="120" t="s">
        <v>28</v>
      </c>
      <c r="L60" s="101" t="s">
        <v>168</v>
      </c>
      <c r="M60" s="101" t="s">
        <v>1346</v>
      </c>
      <c r="N60" s="122">
        <v>73.599999999999994</v>
      </c>
      <c r="O60" s="120" t="s">
        <v>28</v>
      </c>
      <c r="P60" s="169"/>
      <c r="Q60" s="168"/>
      <c r="R60" s="166"/>
      <c r="S60" s="172">
        <f t="shared" si="10"/>
        <v>1039500</v>
      </c>
      <c r="T60" s="172">
        <f t="shared" si="11"/>
        <v>5197500</v>
      </c>
      <c r="U60" s="173"/>
      <c r="V60" s="177">
        <v>0</v>
      </c>
      <c r="W60" s="173">
        <f t="shared" si="12"/>
        <v>23100</v>
      </c>
      <c r="X60" s="187">
        <f t="shared" si="13"/>
        <v>6260100</v>
      </c>
      <c r="Y60" s="175"/>
    </row>
    <row r="61" spans="1:25" ht="43.5" customHeight="1" x14ac:dyDescent="0.2">
      <c r="A61" s="101">
        <v>53</v>
      </c>
      <c r="B61" s="102" t="s">
        <v>1705</v>
      </c>
      <c r="C61" s="129" t="s">
        <v>35</v>
      </c>
      <c r="D61" s="121" t="s">
        <v>1691</v>
      </c>
      <c r="E61" s="155" t="s">
        <v>1706</v>
      </c>
      <c r="F61" s="101" t="s">
        <v>40</v>
      </c>
      <c r="G61" s="101" t="s">
        <v>1348</v>
      </c>
      <c r="H61" s="120">
        <v>73.5</v>
      </c>
      <c r="I61" s="215">
        <v>7.6</v>
      </c>
      <c r="J61" s="120">
        <f t="shared" si="9"/>
        <v>65.900000000000006</v>
      </c>
      <c r="K61" s="120" t="s">
        <v>28</v>
      </c>
      <c r="L61" s="101" t="s">
        <v>29</v>
      </c>
      <c r="M61" s="101" t="s">
        <v>549</v>
      </c>
      <c r="N61" s="122">
        <v>73.900000000000006</v>
      </c>
      <c r="O61" s="120" t="s">
        <v>28</v>
      </c>
      <c r="P61" s="169"/>
      <c r="Q61" s="168"/>
      <c r="R61" s="166"/>
      <c r="S61" s="172">
        <f t="shared" si="10"/>
        <v>1026000</v>
      </c>
      <c r="T61" s="172">
        <f t="shared" si="11"/>
        <v>5130000</v>
      </c>
      <c r="U61" s="173"/>
      <c r="V61" s="177">
        <v>0</v>
      </c>
      <c r="W61" s="173">
        <f t="shared" si="12"/>
        <v>22800</v>
      </c>
      <c r="X61" s="187">
        <f t="shared" si="13"/>
        <v>6178800</v>
      </c>
      <c r="Y61" s="175"/>
    </row>
    <row r="62" spans="1:25" ht="43.5" customHeight="1" x14ac:dyDescent="0.2">
      <c r="A62" s="101">
        <v>54</v>
      </c>
      <c r="B62" s="102" t="s">
        <v>1707</v>
      </c>
      <c r="C62" s="129" t="s">
        <v>35</v>
      </c>
      <c r="D62" s="121" t="s">
        <v>1691</v>
      </c>
      <c r="E62" s="155" t="s">
        <v>1708</v>
      </c>
      <c r="F62" s="101" t="s">
        <v>40</v>
      </c>
      <c r="G62" s="101" t="s">
        <v>1355</v>
      </c>
      <c r="H62" s="120">
        <v>74</v>
      </c>
      <c r="I62" s="215">
        <v>7.6</v>
      </c>
      <c r="J62" s="120">
        <f t="shared" si="9"/>
        <v>66.400000000000006</v>
      </c>
      <c r="K62" s="120" t="s">
        <v>28</v>
      </c>
      <c r="L62" s="101" t="s">
        <v>168</v>
      </c>
      <c r="M62" s="101" t="s">
        <v>1356</v>
      </c>
      <c r="N62" s="122">
        <v>74</v>
      </c>
      <c r="O62" s="120" t="s">
        <v>28</v>
      </c>
      <c r="P62" s="169"/>
      <c r="Q62" s="168"/>
      <c r="R62" s="166"/>
      <c r="S62" s="172">
        <f t="shared" si="10"/>
        <v>1026000</v>
      </c>
      <c r="T62" s="172">
        <f t="shared" si="11"/>
        <v>5130000</v>
      </c>
      <c r="U62" s="178"/>
      <c r="V62" s="177">
        <v>0</v>
      </c>
      <c r="W62" s="173">
        <f t="shared" si="12"/>
        <v>22800</v>
      </c>
      <c r="X62" s="187">
        <f t="shared" si="13"/>
        <v>6178800</v>
      </c>
      <c r="Y62" s="175"/>
    </row>
    <row r="63" spans="1:25" ht="43.5" customHeight="1" x14ac:dyDescent="0.2">
      <c r="A63" s="101">
        <v>55</v>
      </c>
      <c r="B63" s="102" t="s">
        <v>1709</v>
      </c>
      <c r="C63" s="129" t="s">
        <v>35</v>
      </c>
      <c r="D63" s="121" t="s">
        <v>1691</v>
      </c>
      <c r="E63" s="155" t="s">
        <v>1710</v>
      </c>
      <c r="F63" s="101" t="s">
        <v>40</v>
      </c>
      <c r="G63" s="101" t="s">
        <v>1365</v>
      </c>
      <c r="H63" s="120">
        <v>73.5</v>
      </c>
      <c r="I63" s="215">
        <v>7.5</v>
      </c>
      <c r="J63" s="120">
        <f t="shared" si="9"/>
        <v>66</v>
      </c>
      <c r="K63" s="120" t="s">
        <v>28</v>
      </c>
      <c r="L63" s="101" t="s">
        <v>29</v>
      </c>
      <c r="M63" s="101" t="s">
        <v>549</v>
      </c>
      <c r="N63" s="122">
        <v>73.5</v>
      </c>
      <c r="O63" s="120" t="s">
        <v>28</v>
      </c>
      <c r="P63" s="169"/>
      <c r="Q63" s="168"/>
      <c r="R63" s="166"/>
      <c r="S63" s="172">
        <f t="shared" si="10"/>
        <v>1012500</v>
      </c>
      <c r="T63" s="172">
        <f t="shared" si="11"/>
        <v>5062500</v>
      </c>
      <c r="U63" s="173"/>
      <c r="V63" s="177">
        <v>0</v>
      </c>
      <c r="W63" s="173">
        <f t="shared" si="12"/>
        <v>22500</v>
      </c>
      <c r="X63" s="187">
        <f t="shared" si="13"/>
        <v>6097500</v>
      </c>
      <c r="Y63" s="175"/>
    </row>
    <row r="64" spans="1:25" ht="43.5" customHeight="1" x14ac:dyDescent="0.2">
      <c r="A64" s="101">
        <v>56</v>
      </c>
      <c r="B64" s="102" t="s">
        <v>1712</v>
      </c>
      <c r="C64" s="129" t="s">
        <v>35</v>
      </c>
      <c r="D64" s="121" t="s">
        <v>1692</v>
      </c>
      <c r="E64" s="155" t="s">
        <v>1713</v>
      </c>
      <c r="F64" s="101" t="s">
        <v>40</v>
      </c>
      <c r="G64" s="101" t="s">
        <v>1372</v>
      </c>
      <c r="H64" s="120">
        <v>231.2</v>
      </c>
      <c r="I64" s="215">
        <v>35.1</v>
      </c>
      <c r="J64" s="120">
        <f t="shared" si="9"/>
        <v>196.1</v>
      </c>
      <c r="K64" s="120" t="s">
        <v>28</v>
      </c>
      <c r="L64" s="101" t="s">
        <v>168</v>
      </c>
      <c r="M64" s="101" t="s">
        <v>1373</v>
      </c>
      <c r="N64" s="122">
        <v>231.2</v>
      </c>
      <c r="O64" s="120" t="s">
        <v>28</v>
      </c>
      <c r="P64" s="182"/>
      <c r="Q64" s="169"/>
      <c r="R64" s="167"/>
      <c r="S64" s="172">
        <f t="shared" si="10"/>
        <v>4738500</v>
      </c>
      <c r="T64" s="172">
        <f t="shared" si="11"/>
        <v>23692500</v>
      </c>
      <c r="U64" s="173"/>
      <c r="V64" s="177">
        <v>0</v>
      </c>
      <c r="W64" s="173">
        <f t="shared" si="12"/>
        <v>105300</v>
      </c>
      <c r="X64" s="187">
        <f t="shared" si="13"/>
        <v>28536300</v>
      </c>
      <c r="Y64" s="175"/>
    </row>
    <row r="65" spans="1:25" ht="43.5" customHeight="1" x14ac:dyDescent="0.2">
      <c r="A65" s="101">
        <v>57</v>
      </c>
      <c r="B65" s="102" t="s">
        <v>1718</v>
      </c>
      <c r="C65" s="129" t="s">
        <v>35</v>
      </c>
      <c r="D65" s="121" t="s">
        <v>1691</v>
      </c>
      <c r="E65" s="155" t="s">
        <v>1719</v>
      </c>
      <c r="F65" s="101" t="s">
        <v>40</v>
      </c>
      <c r="G65" s="101" t="s">
        <v>1399</v>
      </c>
      <c r="H65" s="120">
        <v>355.4</v>
      </c>
      <c r="I65" s="215">
        <v>40.799999999999997</v>
      </c>
      <c r="J65" s="120">
        <f t="shared" si="9"/>
        <v>314.59999999999997</v>
      </c>
      <c r="K65" s="120" t="s">
        <v>28</v>
      </c>
      <c r="L65" s="101" t="s">
        <v>168</v>
      </c>
      <c r="M65" s="101" t="s">
        <v>1400</v>
      </c>
      <c r="N65" s="122">
        <v>355.3</v>
      </c>
      <c r="O65" s="120" t="s">
        <v>28</v>
      </c>
      <c r="P65" s="169"/>
      <c r="Q65" s="168"/>
      <c r="R65" s="166"/>
      <c r="S65" s="172">
        <f t="shared" si="10"/>
        <v>5508000</v>
      </c>
      <c r="T65" s="172">
        <f t="shared" si="11"/>
        <v>27540000</v>
      </c>
      <c r="U65" s="178"/>
      <c r="V65" s="177">
        <v>0</v>
      </c>
      <c r="W65" s="173">
        <f t="shared" si="12"/>
        <v>122399.99999999999</v>
      </c>
      <c r="X65" s="187">
        <f t="shared" si="13"/>
        <v>33170400</v>
      </c>
      <c r="Y65" s="175"/>
    </row>
    <row r="66" spans="1:25" ht="43.5" customHeight="1" x14ac:dyDescent="0.2">
      <c r="A66" s="101">
        <v>58</v>
      </c>
      <c r="B66" s="102" t="s">
        <v>1402</v>
      </c>
      <c r="C66" s="128" t="s">
        <v>1403</v>
      </c>
      <c r="D66" s="121" t="s">
        <v>1691</v>
      </c>
      <c r="E66" s="155" t="s">
        <v>1404</v>
      </c>
      <c r="F66" s="101" t="s">
        <v>40</v>
      </c>
      <c r="G66" s="101" t="s">
        <v>1408</v>
      </c>
      <c r="H66" s="120">
        <v>214.6</v>
      </c>
      <c r="I66" s="215">
        <v>24.8</v>
      </c>
      <c r="J66" s="120">
        <f t="shared" si="9"/>
        <v>189.79999999999998</v>
      </c>
      <c r="K66" s="120" t="s">
        <v>28</v>
      </c>
      <c r="L66" s="101" t="s">
        <v>168</v>
      </c>
      <c r="M66" s="101" t="s">
        <v>1409</v>
      </c>
      <c r="N66" s="122">
        <v>214.6</v>
      </c>
      <c r="O66" s="120" t="s">
        <v>28</v>
      </c>
      <c r="P66" s="169"/>
      <c r="Q66" s="168"/>
      <c r="R66" s="166"/>
      <c r="S66" s="172">
        <f t="shared" si="10"/>
        <v>3348000</v>
      </c>
      <c r="T66" s="172">
        <f t="shared" si="11"/>
        <v>16740000</v>
      </c>
      <c r="U66" s="173"/>
      <c r="V66" s="177">
        <v>0</v>
      </c>
      <c r="W66" s="173">
        <f t="shared" si="12"/>
        <v>74400</v>
      </c>
      <c r="X66" s="187">
        <f t="shared" si="13"/>
        <v>20162400</v>
      </c>
      <c r="Y66" s="175"/>
    </row>
    <row r="67" spans="1:25" ht="43.5" customHeight="1" x14ac:dyDescent="0.2">
      <c r="A67" s="101">
        <v>59</v>
      </c>
      <c r="B67" s="102" t="s">
        <v>1721</v>
      </c>
      <c r="C67" s="129" t="s">
        <v>35</v>
      </c>
      <c r="D67" s="121" t="s">
        <v>1692</v>
      </c>
      <c r="E67" s="155" t="s">
        <v>1722</v>
      </c>
      <c r="F67" s="101" t="s">
        <v>40</v>
      </c>
      <c r="G67" s="101" t="s">
        <v>1424</v>
      </c>
      <c r="H67" s="120">
        <v>228.9</v>
      </c>
      <c r="I67" s="215">
        <v>31.8</v>
      </c>
      <c r="J67" s="120">
        <f t="shared" si="9"/>
        <v>197.1</v>
      </c>
      <c r="K67" s="120" t="s">
        <v>28</v>
      </c>
      <c r="L67" s="101" t="s">
        <v>168</v>
      </c>
      <c r="M67" s="101" t="s">
        <v>1425</v>
      </c>
      <c r="N67" s="122">
        <v>228.9</v>
      </c>
      <c r="O67" s="120" t="s">
        <v>28</v>
      </c>
      <c r="P67" s="169"/>
      <c r="Q67" s="168"/>
      <c r="R67" s="166"/>
      <c r="S67" s="172">
        <f t="shared" si="10"/>
        <v>4293000</v>
      </c>
      <c r="T67" s="172">
        <f t="shared" si="11"/>
        <v>21465000</v>
      </c>
      <c r="U67" s="173"/>
      <c r="V67" s="177">
        <v>0</v>
      </c>
      <c r="W67" s="173">
        <f t="shared" si="12"/>
        <v>95400</v>
      </c>
      <c r="X67" s="187">
        <f t="shared" si="13"/>
        <v>25853400</v>
      </c>
      <c r="Y67" s="175"/>
    </row>
    <row r="68" spans="1:25" ht="43.5" customHeight="1" x14ac:dyDescent="0.2">
      <c r="A68" s="101">
        <v>60</v>
      </c>
      <c r="B68" s="121" t="s">
        <v>1729</v>
      </c>
      <c r="C68" s="129" t="s">
        <v>35</v>
      </c>
      <c r="D68" s="121" t="s">
        <v>1691</v>
      </c>
      <c r="E68" s="155" t="s">
        <v>1726</v>
      </c>
      <c r="F68" s="101" t="s">
        <v>40</v>
      </c>
      <c r="G68" s="101" t="s">
        <v>713</v>
      </c>
      <c r="H68" s="120">
        <v>213.2</v>
      </c>
      <c r="I68" s="215">
        <v>30.4</v>
      </c>
      <c r="J68" s="120">
        <f t="shared" si="9"/>
        <v>182.79999999999998</v>
      </c>
      <c r="K68" s="120" t="s">
        <v>28</v>
      </c>
      <c r="L68" s="101" t="s">
        <v>168</v>
      </c>
      <c r="M68" s="101" t="s">
        <v>1566</v>
      </c>
      <c r="N68" s="122">
        <v>213.3</v>
      </c>
      <c r="O68" s="120" t="s">
        <v>28</v>
      </c>
      <c r="P68" s="169"/>
      <c r="Q68" s="168"/>
      <c r="R68" s="166"/>
      <c r="S68" s="172">
        <f t="shared" si="10"/>
        <v>4104000</v>
      </c>
      <c r="T68" s="172">
        <f t="shared" si="11"/>
        <v>20520000</v>
      </c>
      <c r="U68" s="173"/>
      <c r="V68" s="177">
        <v>0</v>
      </c>
      <c r="W68" s="173">
        <f t="shared" si="12"/>
        <v>91200</v>
      </c>
      <c r="X68" s="187">
        <f t="shared" si="13"/>
        <v>24715200</v>
      </c>
      <c r="Y68" s="175"/>
    </row>
    <row r="69" spans="1:25" ht="43.5" customHeight="1" x14ac:dyDescent="0.2">
      <c r="A69" s="101">
        <v>61</v>
      </c>
      <c r="B69" s="121" t="s">
        <v>1730</v>
      </c>
      <c r="C69" s="129" t="s">
        <v>35</v>
      </c>
      <c r="D69" s="121" t="s">
        <v>1691</v>
      </c>
      <c r="E69" s="155" t="s">
        <v>1731</v>
      </c>
      <c r="F69" s="101" t="s">
        <v>40</v>
      </c>
      <c r="G69" s="101" t="s">
        <v>1482</v>
      </c>
      <c r="H69" s="120">
        <v>492.7</v>
      </c>
      <c r="I69" s="215">
        <v>58.1</v>
      </c>
      <c r="J69" s="120">
        <f t="shared" si="9"/>
        <v>434.59999999999997</v>
      </c>
      <c r="K69" s="120" t="s">
        <v>28</v>
      </c>
      <c r="L69" s="101" t="s">
        <v>168</v>
      </c>
      <c r="M69" s="101" t="s">
        <v>1483</v>
      </c>
      <c r="N69" s="122">
        <v>492.7</v>
      </c>
      <c r="O69" s="120" t="s">
        <v>28</v>
      </c>
      <c r="P69" s="169"/>
      <c r="Q69" s="168"/>
      <c r="R69" s="166"/>
      <c r="S69" s="172">
        <f t="shared" si="10"/>
        <v>7843500</v>
      </c>
      <c r="T69" s="172">
        <f t="shared" si="11"/>
        <v>39217500</v>
      </c>
      <c r="U69" s="173"/>
      <c r="V69" s="177">
        <v>0</v>
      </c>
      <c r="W69" s="173">
        <f t="shared" si="12"/>
        <v>174300</v>
      </c>
      <c r="X69" s="187">
        <f t="shared" si="13"/>
        <v>47235300</v>
      </c>
      <c r="Y69" s="175"/>
    </row>
    <row r="70" spans="1:25" ht="43.5" customHeight="1" x14ac:dyDescent="0.2">
      <c r="A70" s="101">
        <v>62</v>
      </c>
      <c r="B70" s="121" t="s">
        <v>1734</v>
      </c>
      <c r="C70" s="129" t="s">
        <v>35</v>
      </c>
      <c r="D70" s="121" t="s">
        <v>1692</v>
      </c>
      <c r="E70" s="155" t="s">
        <v>1735</v>
      </c>
      <c r="F70" s="101" t="s">
        <v>40</v>
      </c>
      <c r="G70" s="101" t="s">
        <v>1567</v>
      </c>
      <c r="H70" s="120">
        <v>228.2</v>
      </c>
      <c r="I70" s="215">
        <v>31.5</v>
      </c>
      <c r="J70" s="120">
        <f t="shared" si="9"/>
        <v>196.7</v>
      </c>
      <c r="K70" s="120" t="s">
        <v>28</v>
      </c>
      <c r="L70" s="101" t="s">
        <v>168</v>
      </c>
      <c r="M70" s="101" t="s">
        <v>1568</v>
      </c>
      <c r="N70" s="122">
        <v>227.9</v>
      </c>
      <c r="O70" s="120" t="s">
        <v>28</v>
      </c>
      <c r="P70" s="169"/>
      <c r="Q70" s="168"/>
      <c r="R70" s="166"/>
      <c r="S70" s="172">
        <f t="shared" si="10"/>
        <v>4252500</v>
      </c>
      <c r="T70" s="172">
        <f t="shared" si="11"/>
        <v>21262500</v>
      </c>
      <c r="U70" s="173"/>
      <c r="V70" s="177">
        <v>0</v>
      </c>
      <c r="W70" s="173">
        <f t="shared" si="12"/>
        <v>94500</v>
      </c>
      <c r="X70" s="187">
        <f t="shared" si="13"/>
        <v>25609500</v>
      </c>
      <c r="Y70" s="175"/>
    </row>
    <row r="71" spans="1:25" ht="43.5" customHeight="1" x14ac:dyDescent="0.2">
      <c r="A71" s="101">
        <v>63</v>
      </c>
      <c r="B71" s="102" t="s">
        <v>1740</v>
      </c>
      <c r="C71" s="129" t="s">
        <v>35</v>
      </c>
      <c r="D71" s="121" t="s">
        <v>1691</v>
      </c>
      <c r="E71" s="155" t="s">
        <v>1741</v>
      </c>
      <c r="F71" s="101" t="s">
        <v>40</v>
      </c>
      <c r="G71" s="101" t="s">
        <v>1497</v>
      </c>
      <c r="H71" s="120">
        <v>198.2</v>
      </c>
      <c r="I71" s="215">
        <v>29.5</v>
      </c>
      <c r="J71" s="120">
        <f t="shared" si="9"/>
        <v>168.7</v>
      </c>
      <c r="K71" s="120" t="s">
        <v>28</v>
      </c>
      <c r="L71" s="101" t="s">
        <v>168</v>
      </c>
      <c r="M71" s="101" t="s">
        <v>1498</v>
      </c>
      <c r="N71" s="122">
        <v>198.2</v>
      </c>
      <c r="O71" s="120" t="s">
        <v>28</v>
      </c>
      <c r="P71" s="169"/>
      <c r="Q71" s="168"/>
      <c r="R71" s="166"/>
      <c r="S71" s="172">
        <f t="shared" si="10"/>
        <v>3982500</v>
      </c>
      <c r="T71" s="172">
        <f t="shared" si="11"/>
        <v>19912500</v>
      </c>
      <c r="U71" s="173"/>
      <c r="V71" s="177">
        <v>0</v>
      </c>
      <c r="W71" s="173">
        <f t="shared" si="12"/>
        <v>88500</v>
      </c>
      <c r="X71" s="187">
        <f t="shared" si="13"/>
        <v>23983500</v>
      </c>
      <c r="Y71" s="175"/>
    </row>
    <row r="72" spans="1:25" ht="43.5" customHeight="1" x14ac:dyDescent="0.2">
      <c r="A72" s="101">
        <v>64</v>
      </c>
      <c r="B72" s="102" t="s">
        <v>1506</v>
      </c>
      <c r="C72" s="129" t="s">
        <v>35</v>
      </c>
      <c r="D72" s="121" t="s">
        <v>1691</v>
      </c>
      <c r="E72" s="155" t="s">
        <v>1507</v>
      </c>
      <c r="F72" s="101" t="s">
        <v>40</v>
      </c>
      <c r="G72" s="101" t="s">
        <v>1511</v>
      </c>
      <c r="H72" s="120">
        <v>265.89999999999998</v>
      </c>
      <c r="I72" s="215">
        <v>52.6</v>
      </c>
      <c r="J72" s="120">
        <f t="shared" si="9"/>
        <v>213.29999999999998</v>
      </c>
      <c r="K72" s="120" t="s">
        <v>28</v>
      </c>
      <c r="L72" s="101" t="s">
        <v>168</v>
      </c>
      <c r="M72" s="101" t="s">
        <v>1512</v>
      </c>
      <c r="N72" s="122">
        <v>265.89999999999998</v>
      </c>
      <c r="O72" s="120" t="s">
        <v>28</v>
      </c>
      <c r="P72" s="169"/>
      <c r="Q72" s="168"/>
      <c r="R72" s="166"/>
      <c r="S72" s="172">
        <f t="shared" si="10"/>
        <v>7101000</v>
      </c>
      <c r="T72" s="172">
        <f t="shared" si="11"/>
        <v>35505000</v>
      </c>
      <c r="U72" s="173"/>
      <c r="V72" s="177">
        <v>0</v>
      </c>
      <c r="W72" s="173">
        <f t="shared" si="12"/>
        <v>157800</v>
      </c>
      <c r="X72" s="187">
        <f t="shared" si="13"/>
        <v>42763800</v>
      </c>
      <c r="Y72" s="175"/>
    </row>
    <row r="73" spans="1:25" ht="43.5" customHeight="1" x14ac:dyDescent="0.2">
      <c r="A73" s="101">
        <v>65</v>
      </c>
      <c r="B73" s="121" t="s">
        <v>1747</v>
      </c>
      <c r="C73" s="129" t="s">
        <v>35</v>
      </c>
      <c r="D73" s="121" t="s">
        <v>942</v>
      </c>
      <c r="E73" s="155" t="s">
        <v>1793</v>
      </c>
      <c r="F73" s="101" t="s">
        <v>48</v>
      </c>
      <c r="G73" s="101" t="s">
        <v>626</v>
      </c>
      <c r="H73" s="120">
        <v>356.9</v>
      </c>
      <c r="I73" s="215">
        <v>42.7</v>
      </c>
      <c r="J73" s="120">
        <f t="shared" si="9"/>
        <v>314.2</v>
      </c>
      <c r="K73" s="120" t="s">
        <v>28</v>
      </c>
      <c r="L73" s="101" t="s">
        <v>168</v>
      </c>
      <c r="M73" s="101" t="s">
        <v>1529</v>
      </c>
      <c r="N73" s="122">
        <v>356.9</v>
      </c>
      <c r="O73" s="120" t="s">
        <v>28</v>
      </c>
      <c r="P73" s="169"/>
      <c r="Q73" s="168"/>
      <c r="R73" s="166"/>
      <c r="S73" s="172">
        <f t="shared" si="10"/>
        <v>5764500</v>
      </c>
      <c r="T73" s="172">
        <f t="shared" si="11"/>
        <v>28822500</v>
      </c>
      <c r="U73" s="173"/>
      <c r="V73" s="177">
        <v>0</v>
      </c>
      <c r="W73" s="173">
        <f t="shared" si="12"/>
        <v>128100.00000000001</v>
      </c>
      <c r="X73" s="187">
        <f t="shared" si="13"/>
        <v>34715100</v>
      </c>
      <c r="Y73" s="175"/>
    </row>
    <row r="74" spans="1:25" ht="43.5" customHeight="1" x14ac:dyDescent="0.2">
      <c r="A74" s="101">
        <v>66</v>
      </c>
      <c r="B74" s="143" t="s">
        <v>1797</v>
      </c>
      <c r="C74" s="194" t="s">
        <v>1897</v>
      </c>
      <c r="D74" s="194" t="s">
        <v>1898</v>
      </c>
      <c r="E74" s="104" t="s">
        <v>1831</v>
      </c>
      <c r="F74" s="205" t="s">
        <v>425</v>
      </c>
      <c r="G74" s="205" t="s">
        <v>425</v>
      </c>
      <c r="H74" s="192">
        <v>150.4</v>
      </c>
      <c r="I74" s="210">
        <v>30.4</v>
      </c>
      <c r="J74" s="192">
        <v>120</v>
      </c>
      <c r="K74" s="192" t="s">
        <v>28</v>
      </c>
      <c r="L74" s="130"/>
      <c r="M74" s="101"/>
      <c r="N74" s="101"/>
      <c r="O74" s="101"/>
      <c r="P74" s="171"/>
      <c r="Q74" s="168"/>
      <c r="R74" s="166"/>
      <c r="S74" s="172">
        <f t="shared" si="10"/>
        <v>4104000</v>
      </c>
      <c r="T74" s="172">
        <f t="shared" si="11"/>
        <v>20520000</v>
      </c>
      <c r="U74" s="175"/>
      <c r="V74" s="177">
        <v>0</v>
      </c>
      <c r="W74" s="173">
        <f t="shared" si="12"/>
        <v>91200</v>
      </c>
      <c r="X74" s="187">
        <f t="shared" si="13"/>
        <v>24715200</v>
      </c>
      <c r="Y74" s="175"/>
    </row>
    <row r="75" spans="1:25" ht="43.5" customHeight="1" x14ac:dyDescent="0.2">
      <c r="A75" s="101">
        <v>67</v>
      </c>
      <c r="B75" s="143" t="s">
        <v>1798</v>
      </c>
      <c r="C75" s="194" t="s">
        <v>1897</v>
      </c>
      <c r="D75" s="194" t="s">
        <v>1898</v>
      </c>
      <c r="E75" s="104" t="s">
        <v>1832</v>
      </c>
      <c r="F75" s="205" t="s">
        <v>425</v>
      </c>
      <c r="G75" s="205" t="s">
        <v>431</v>
      </c>
      <c r="H75" s="192">
        <v>108.1</v>
      </c>
      <c r="I75" s="210">
        <v>26.1</v>
      </c>
      <c r="J75" s="192">
        <v>82</v>
      </c>
      <c r="K75" s="192" t="s">
        <v>28</v>
      </c>
      <c r="L75" s="108"/>
      <c r="M75" s="108"/>
      <c r="N75" s="149"/>
      <c r="O75" s="149"/>
      <c r="P75" s="183"/>
      <c r="Q75" s="168"/>
      <c r="R75" s="166"/>
      <c r="S75" s="172">
        <f t="shared" si="10"/>
        <v>3523500</v>
      </c>
      <c r="T75" s="172">
        <f t="shared" si="11"/>
        <v>17617500</v>
      </c>
      <c r="U75" s="175"/>
      <c r="V75" s="177">
        <v>0</v>
      </c>
      <c r="W75" s="173">
        <f t="shared" si="12"/>
        <v>78300</v>
      </c>
      <c r="X75" s="187">
        <f t="shared" si="13"/>
        <v>21219300</v>
      </c>
      <c r="Y75" s="175"/>
    </row>
    <row r="76" spans="1:25" ht="43.5" customHeight="1" x14ac:dyDescent="0.2">
      <c r="A76" s="101">
        <v>68</v>
      </c>
      <c r="B76" s="143" t="s">
        <v>1583</v>
      </c>
      <c r="C76" s="194" t="s">
        <v>1897</v>
      </c>
      <c r="D76" s="194" t="s">
        <v>1898</v>
      </c>
      <c r="E76" s="104" t="s">
        <v>1585</v>
      </c>
      <c r="F76" s="205" t="s">
        <v>425</v>
      </c>
      <c r="G76" s="205" t="s">
        <v>626</v>
      </c>
      <c r="H76" s="192">
        <v>252</v>
      </c>
      <c r="I76" s="210">
        <v>64.599999999999994</v>
      </c>
      <c r="J76" s="192">
        <v>187.4</v>
      </c>
      <c r="K76" s="192" t="s">
        <v>28</v>
      </c>
      <c r="L76" s="108"/>
      <c r="M76" s="108"/>
      <c r="N76" s="149"/>
      <c r="O76" s="149"/>
      <c r="P76" s="183"/>
      <c r="Q76" s="168"/>
      <c r="R76" s="166"/>
      <c r="S76" s="172">
        <f t="shared" si="10"/>
        <v>8721000</v>
      </c>
      <c r="T76" s="172">
        <f t="shared" si="11"/>
        <v>43605000</v>
      </c>
      <c r="U76" s="175"/>
      <c r="V76" s="177">
        <v>0</v>
      </c>
      <c r="W76" s="173">
        <f t="shared" si="12"/>
        <v>193799.99999999997</v>
      </c>
      <c r="X76" s="187">
        <f t="shared" si="13"/>
        <v>52519800</v>
      </c>
      <c r="Y76" s="175"/>
    </row>
    <row r="77" spans="1:25" ht="43.5" customHeight="1" x14ac:dyDescent="0.2">
      <c r="A77" s="101">
        <v>69</v>
      </c>
      <c r="B77" s="143" t="s">
        <v>1799</v>
      </c>
      <c r="C77" s="194" t="s">
        <v>1897</v>
      </c>
      <c r="D77" s="194" t="s">
        <v>1898</v>
      </c>
      <c r="E77" s="104" t="s">
        <v>1833</v>
      </c>
      <c r="F77" s="205" t="s">
        <v>425</v>
      </c>
      <c r="G77" s="205" t="s">
        <v>27</v>
      </c>
      <c r="H77" s="192">
        <v>144</v>
      </c>
      <c r="I77" s="210">
        <v>39.799999999999997</v>
      </c>
      <c r="J77" s="192">
        <v>104.2</v>
      </c>
      <c r="K77" s="192" t="s">
        <v>28</v>
      </c>
      <c r="L77" s="108"/>
      <c r="M77" s="108"/>
      <c r="N77" s="149"/>
      <c r="O77" s="149"/>
      <c r="P77" s="183"/>
      <c r="Q77" s="168"/>
      <c r="R77" s="166"/>
      <c r="S77" s="172">
        <f t="shared" si="10"/>
        <v>5373000</v>
      </c>
      <c r="T77" s="172">
        <f t="shared" si="11"/>
        <v>26865000</v>
      </c>
      <c r="U77" s="175"/>
      <c r="V77" s="177">
        <v>0</v>
      </c>
      <c r="W77" s="173">
        <f t="shared" si="12"/>
        <v>119399.99999999999</v>
      </c>
      <c r="X77" s="187">
        <f t="shared" si="13"/>
        <v>32357400</v>
      </c>
      <c r="Y77" s="175"/>
    </row>
    <row r="78" spans="1:25" ht="43.5" customHeight="1" x14ac:dyDescent="0.2">
      <c r="A78" s="101">
        <v>70</v>
      </c>
      <c r="B78" s="143" t="s">
        <v>1800</v>
      </c>
      <c r="C78" s="194" t="s">
        <v>1897</v>
      </c>
      <c r="D78" s="194" t="s">
        <v>1898</v>
      </c>
      <c r="E78" s="104" t="s">
        <v>1834</v>
      </c>
      <c r="F78" s="205" t="s">
        <v>425</v>
      </c>
      <c r="G78" s="205" t="s">
        <v>424</v>
      </c>
      <c r="H78" s="192">
        <v>186.9</v>
      </c>
      <c r="I78" s="210">
        <v>52.4</v>
      </c>
      <c r="J78" s="192">
        <v>134.5</v>
      </c>
      <c r="K78" s="192" t="s">
        <v>28</v>
      </c>
      <c r="L78" s="108"/>
      <c r="M78" s="108"/>
      <c r="N78" s="149"/>
      <c r="O78" s="149"/>
      <c r="P78" s="183"/>
      <c r="Q78" s="168"/>
      <c r="R78" s="166"/>
      <c r="S78" s="172">
        <f t="shared" si="10"/>
        <v>7074000</v>
      </c>
      <c r="T78" s="172">
        <f t="shared" si="11"/>
        <v>35370000</v>
      </c>
      <c r="U78" s="175"/>
      <c r="V78" s="177">
        <v>0</v>
      </c>
      <c r="W78" s="173">
        <f t="shared" si="12"/>
        <v>157200</v>
      </c>
      <c r="X78" s="187">
        <f t="shared" si="13"/>
        <v>42601200</v>
      </c>
      <c r="Y78" s="175"/>
    </row>
    <row r="79" spans="1:25" ht="43.5" customHeight="1" x14ac:dyDescent="0.2">
      <c r="A79" s="668">
        <v>71</v>
      </c>
      <c r="B79" s="670" t="s">
        <v>1801</v>
      </c>
      <c r="C79" s="672" t="s">
        <v>1897</v>
      </c>
      <c r="D79" s="194" t="s">
        <v>1898</v>
      </c>
      <c r="E79" s="104" t="s">
        <v>1835</v>
      </c>
      <c r="F79" s="205" t="s">
        <v>425</v>
      </c>
      <c r="G79" s="205" t="s">
        <v>40</v>
      </c>
      <c r="H79" s="192">
        <v>352.8</v>
      </c>
      <c r="I79" s="210">
        <v>118.1</v>
      </c>
      <c r="J79" s="192">
        <v>234.7</v>
      </c>
      <c r="K79" s="192" t="s">
        <v>28</v>
      </c>
      <c r="L79" s="108"/>
      <c r="M79" s="108"/>
      <c r="N79" s="149"/>
      <c r="O79" s="149"/>
      <c r="P79" s="188"/>
      <c r="Q79" s="168"/>
      <c r="R79" s="166"/>
      <c r="S79" s="172">
        <f t="shared" ref="S79" si="14">I79*135000</f>
        <v>15943500</v>
      </c>
      <c r="T79" s="172">
        <f t="shared" ref="T79" si="15">I79*135000*5</f>
        <v>79717500</v>
      </c>
      <c r="U79" s="179"/>
      <c r="V79" s="177">
        <v>0</v>
      </c>
      <c r="W79" s="173">
        <f t="shared" ref="W79" si="16">I79*3000</f>
        <v>354300</v>
      </c>
      <c r="X79" s="187">
        <f t="shared" ref="X79" si="17">S79+T79+U79+V79+W79</f>
        <v>96015300</v>
      </c>
      <c r="Y79" s="179"/>
    </row>
    <row r="80" spans="1:25" ht="43.5" customHeight="1" x14ac:dyDescent="0.2">
      <c r="A80" s="669"/>
      <c r="B80" s="671"/>
      <c r="C80" s="673"/>
      <c r="D80" s="194" t="s">
        <v>1899</v>
      </c>
      <c r="E80" s="104" t="s">
        <v>1835</v>
      </c>
      <c r="F80" s="205" t="s">
        <v>425</v>
      </c>
      <c r="G80" s="205" t="s">
        <v>242</v>
      </c>
      <c r="H80" s="192">
        <v>380.1</v>
      </c>
      <c r="I80" s="210">
        <v>301.5</v>
      </c>
      <c r="J80" s="192">
        <v>78.599999999999994</v>
      </c>
      <c r="K80" s="192" t="s">
        <v>28</v>
      </c>
      <c r="L80" s="108"/>
      <c r="M80" s="108"/>
      <c r="N80" s="149"/>
      <c r="O80" s="149"/>
      <c r="P80" s="188"/>
      <c r="Q80" s="168"/>
      <c r="R80" s="166"/>
      <c r="S80" s="172">
        <f t="shared" si="10"/>
        <v>40702500</v>
      </c>
      <c r="T80" s="172">
        <f t="shared" si="11"/>
        <v>203512500</v>
      </c>
      <c r="U80" s="179"/>
      <c r="V80" s="177">
        <v>0</v>
      </c>
      <c r="W80" s="173">
        <f t="shared" si="12"/>
        <v>904500</v>
      </c>
      <c r="X80" s="187">
        <f t="shared" si="13"/>
        <v>245119500</v>
      </c>
      <c r="Y80" s="179"/>
    </row>
    <row r="81" spans="1:25" ht="43.5" customHeight="1" x14ac:dyDescent="0.25">
      <c r="A81" s="151">
        <v>72</v>
      </c>
      <c r="B81" s="143" t="s">
        <v>1802</v>
      </c>
      <c r="C81" s="194" t="s">
        <v>1897</v>
      </c>
      <c r="D81" s="194" t="s">
        <v>1898</v>
      </c>
      <c r="E81" s="104" t="s">
        <v>1836</v>
      </c>
      <c r="F81" s="205" t="s">
        <v>425</v>
      </c>
      <c r="G81" s="205" t="s">
        <v>48</v>
      </c>
      <c r="H81" s="192">
        <v>72</v>
      </c>
      <c r="I81" s="210">
        <v>23</v>
      </c>
      <c r="J81" s="192">
        <v>49</v>
      </c>
      <c r="K81" s="192" t="s">
        <v>28</v>
      </c>
      <c r="L81" s="108"/>
      <c r="M81" s="108"/>
      <c r="N81" s="149"/>
      <c r="O81" s="149"/>
      <c r="P81" s="183"/>
      <c r="Q81" s="168"/>
      <c r="R81" s="166"/>
      <c r="S81" s="172">
        <f t="shared" si="10"/>
        <v>3105000</v>
      </c>
      <c r="T81" s="172">
        <f t="shared" si="11"/>
        <v>15525000</v>
      </c>
      <c r="U81" s="175"/>
      <c r="V81" s="177">
        <v>0</v>
      </c>
      <c r="W81" s="173">
        <f t="shared" si="12"/>
        <v>69000</v>
      </c>
      <c r="X81" s="187">
        <f t="shared" si="13"/>
        <v>18699000</v>
      </c>
      <c r="Y81" s="175"/>
    </row>
    <row r="82" spans="1:25" ht="43.5" customHeight="1" x14ac:dyDescent="0.2">
      <c r="A82" s="101">
        <v>73</v>
      </c>
      <c r="B82" s="143" t="s">
        <v>707</v>
      </c>
      <c r="C82" s="194" t="s">
        <v>1897</v>
      </c>
      <c r="D82" s="194" t="s">
        <v>1898</v>
      </c>
      <c r="E82" s="104" t="s">
        <v>1837</v>
      </c>
      <c r="F82" s="205" t="s">
        <v>425</v>
      </c>
      <c r="G82" s="205" t="s">
        <v>457</v>
      </c>
      <c r="H82" s="192">
        <v>223</v>
      </c>
      <c r="I82" s="210">
        <v>68.599999999999994</v>
      </c>
      <c r="J82" s="192">
        <v>154.4</v>
      </c>
      <c r="K82" s="192" t="s">
        <v>28</v>
      </c>
      <c r="L82" s="108"/>
      <c r="M82" s="108"/>
      <c r="N82" s="149"/>
      <c r="O82" s="149"/>
      <c r="P82" s="183"/>
      <c r="Q82" s="168"/>
      <c r="R82" s="166"/>
      <c r="S82" s="172">
        <f t="shared" si="10"/>
        <v>9261000</v>
      </c>
      <c r="T82" s="172">
        <f t="shared" si="11"/>
        <v>46305000</v>
      </c>
      <c r="U82" s="175"/>
      <c r="V82" s="177">
        <v>0</v>
      </c>
      <c r="W82" s="173">
        <f t="shared" si="12"/>
        <v>205799.99999999997</v>
      </c>
      <c r="X82" s="187">
        <f t="shared" si="13"/>
        <v>55771800</v>
      </c>
      <c r="Y82" s="175"/>
    </row>
    <row r="83" spans="1:25" ht="43.5" customHeight="1" x14ac:dyDescent="0.2">
      <c r="A83" s="668">
        <v>74</v>
      </c>
      <c r="B83" s="670" t="s">
        <v>1803</v>
      </c>
      <c r="C83" s="672" t="s">
        <v>1897</v>
      </c>
      <c r="D83" s="194" t="s">
        <v>1898</v>
      </c>
      <c r="E83" s="104" t="s">
        <v>1589</v>
      </c>
      <c r="F83" s="205" t="s">
        <v>425</v>
      </c>
      <c r="G83" s="205" t="s">
        <v>56</v>
      </c>
      <c r="H83" s="192">
        <v>108.1</v>
      </c>
      <c r="I83" s="210">
        <v>31.8</v>
      </c>
      <c r="J83" s="192">
        <v>76.3</v>
      </c>
      <c r="K83" s="192" t="s">
        <v>28</v>
      </c>
      <c r="L83" s="108"/>
      <c r="M83" s="108"/>
      <c r="N83" s="149"/>
      <c r="O83" s="149"/>
      <c r="P83" s="188"/>
      <c r="Q83" s="168"/>
      <c r="R83" s="166"/>
      <c r="S83" s="172">
        <f t="shared" ref="S83" si="18">I83*135000</f>
        <v>4293000</v>
      </c>
      <c r="T83" s="172">
        <f t="shared" ref="T83" si="19">I83*135000*5</f>
        <v>21465000</v>
      </c>
      <c r="U83" s="175"/>
      <c r="V83" s="177">
        <v>0</v>
      </c>
      <c r="W83" s="173">
        <f t="shared" ref="W83" si="20">I83*3000</f>
        <v>95400</v>
      </c>
      <c r="X83" s="187">
        <f t="shared" ref="X83" si="21">S83+T83+U83+V83+W83</f>
        <v>25853400</v>
      </c>
      <c r="Y83" s="175"/>
    </row>
    <row r="84" spans="1:25" ht="43.5" customHeight="1" x14ac:dyDescent="0.2">
      <c r="A84" s="669"/>
      <c r="B84" s="671"/>
      <c r="C84" s="673"/>
      <c r="D84" s="194" t="s">
        <v>1899</v>
      </c>
      <c r="E84" s="104" t="s">
        <v>1589</v>
      </c>
      <c r="F84" s="205" t="s">
        <v>425</v>
      </c>
      <c r="G84" s="205" t="s">
        <v>161</v>
      </c>
      <c r="H84" s="192">
        <v>108</v>
      </c>
      <c r="I84" s="210">
        <v>98.9</v>
      </c>
      <c r="J84" s="192">
        <v>9.1</v>
      </c>
      <c r="K84" s="192" t="s">
        <v>28</v>
      </c>
      <c r="L84" s="108"/>
      <c r="M84" s="108"/>
      <c r="N84" s="149"/>
      <c r="O84" s="149"/>
      <c r="P84" s="188"/>
      <c r="Q84" s="168"/>
      <c r="R84" s="166"/>
      <c r="S84" s="172">
        <f t="shared" si="10"/>
        <v>13351500</v>
      </c>
      <c r="T84" s="172">
        <f t="shared" si="11"/>
        <v>66757500</v>
      </c>
      <c r="U84" s="175"/>
      <c r="V84" s="177">
        <v>0</v>
      </c>
      <c r="W84" s="173">
        <f t="shared" si="12"/>
        <v>296700</v>
      </c>
      <c r="X84" s="187">
        <f t="shared" si="13"/>
        <v>80405700</v>
      </c>
      <c r="Y84" s="175"/>
    </row>
    <row r="85" spans="1:25" ht="43.5" customHeight="1" x14ac:dyDescent="0.2">
      <c r="A85" s="152">
        <v>75</v>
      </c>
      <c r="B85" s="143" t="s">
        <v>1804</v>
      </c>
      <c r="C85" s="194" t="s">
        <v>1897</v>
      </c>
      <c r="D85" s="194" t="s">
        <v>1898</v>
      </c>
      <c r="E85" s="104" t="s">
        <v>1838</v>
      </c>
      <c r="F85" s="205" t="s">
        <v>425</v>
      </c>
      <c r="G85" s="205" t="s">
        <v>66</v>
      </c>
      <c r="H85" s="192">
        <v>112.1</v>
      </c>
      <c r="I85" s="210">
        <v>44.3</v>
      </c>
      <c r="J85" s="192">
        <v>67.8</v>
      </c>
      <c r="K85" s="192" t="s">
        <v>28</v>
      </c>
      <c r="L85" s="108"/>
      <c r="M85" s="108"/>
      <c r="N85" s="149"/>
      <c r="O85" s="149"/>
      <c r="P85" s="183"/>
      <c r="Q85" s="168"/>
      <c r="R85" s="166"/>
      <c r="S85" s="172">
        <f t="shared" si="10"/>
        <v>5980500</v>
      </c>
      <c r="T85" s="172">
        <f t="shared" si="11"/>
        <v>29902500</v>
      </c>
      <c r="U85" s="175"/>
      <c r="V85" s="177">
        <v>0</v>
      </c>
      <c r="W85" s="173">
        <f t="shared" si="12"/>
        <v>132900</v>
      </c>
      <c r="X85" s="187">
        <f t="shared" si="13"/>
        <v>36015900</v>
      </c>
      <c r="Y85" s="175"/>
    </row>
    <row r="86" spans="1:25" ht="43.5" customHeight="1" x14ac:dyDescent="0.2">
      <c r="A86" s="101">
        <v>76</v>
      </c>
      <c r="B86" s="144" t="s">
        <v>1805</v>
      </c>
      <c r="C86" s="194" t="s">
        <v>1897</v>
      </c>
      <c r="D86" s="194" t="s">
        <v>1898</v>
      </c>
      <c r="E86" s="104" t="s">
        <v>1838</v>
      </c>
      <c r="F86" s="205" t="s">
        <v>425</v>
      </c>
      <c r="G86" s="205" t="s">
        <v>125</v>
      </c>
      <c r="H86" s="192">
        <v>176.7</v>
      </c>
      <c r="I86" s="210">
        <v>118.3</v>
      </c>
      <c r="J86" s="192">
        <v>58.4</v>
      </c>
      <c r="K86" s="192" t="s">
        <v>28</v>
      </c>
      <c r="L86" s="108"/>
      <c r="M86" s="108"/>
      <c r="N86" s="149"/>
      <c r="O86" s="149"/>
      <c r="P86" s="183"/>
      <c r="Q86" s="168"/>
      <c r="R86" s="166"/>
      <c r="S86" s="172">
        <f t="shared" si="10"/>
        <v>15970500</v>
      </c>
      <c r="T86" s="172">
        <f t="shared" si="11"/>
        <v>79852500</v>
      </c>
      <c r="U86" s="175"/>
      <c r="V86" s="177">
        <v>0</v>
      </c>
      <c r="W86" s="173">
        <f t="shared" si="12"/>
        <v>354900</v>
      </c>
      <c r="X86" s="187">
        <f t="shared" si="13"/>
        <v>96177900</v>
      </c>
      <c r="Y86" s="175"/>
    </row>
    <row r="87" spans="1:25" ht="43.5" customHeight="1" x14ac:dyDescent="0.2">
      <c r="A87" s="152">
        <v>77</v>
      </c>
      <c r="B87" s="143" t="s">
        <v>1806</v>
      </c>
      <c r="C87" s="194" t="s">
        <v>1897</v>
      </c>
      <c r="D87" s="194" t="s">
        <v>1898</v>
      </c>
      <c r="E87" s="104" t="s">
        <v>1839</v>
      </c>
      <c r="F87" s="205" t="s">
        <v>425</v>
      </c>
      <c r="G87" s="205" t="s">
        <v>74</v>
      </c>
      <c r="H87" s="192">
        <v>321.8</v>
      </c>
      <c r="I87" s="210">
        <v>132.9</v>
      </c>
      <c r="J87" s="192">
        <v>188.9</v>
      </c>
      <c r="K87" s="192" t="s">
        <v>28</v>
      </c>
      <c r="L87" s="108"/>
      <c r="M87" s="108"/>
      <c r="N87" s="149"/>
      <c r="O87" s="149"/>
      <c r="P87" s="183"/>
      <c r="Q87" s="168"/>
      <c r="R87" s="166"/>
      <c r="S87" s="172">
        <f t="shared" si="10"/>
        <v>17941500</v>
      </c>
      <c r="T87" s="172">
        <f t="shared" si="11"/>
        <v>89707500</v>
      </c>
      <c r="U87" s="175"/>
      <c r="V87" s="177">
        <v>0</v>
      </c>
      <c r="W87" s="173">
        <f t="shared" si="12"/>
        <v>398700</v>
      </c>
      <c r="X87" s="187">
        <f t="shared" si="13"/>
        <v>108047700</v>
      </c>
      <c r="Y87" s="175"/>
    </row>
    <row r="88" spans="1:25" ht="43.5" customHeight="1" x14ac:dyDescent="0.2">
      <c r="A88" s="101">
        <v>78</v>
      </c>
      <c r="B88" s="143" t="s">
        <v>1807</v>
      </c>
      <c r="C88" s="194" t="s">
        <v>1897</v>
      </c>
      <c r="D88" s="194" t="s">
        <v>1898</v>
      </c>
      <c r="E88" s="104" t="s">
        <v>1840</v>
      </c>
      <c r="F88" s="205" t="s">
        <v>425</v>
      </c>
      <c r="G88" s="205" t="s">
        <v>485</v>
      </c>
      <c r="H88" s="192">
        <v>90.5</v>
      </c>
      <c r="I88" s="210">
        <v>35.5</v>
      </c>
      <c r="J88" s="192">
        <v>55</v>
      </c>
      <c r="K88" s="192" t="s">
        <v>28</v>
      </c>
      <c r="L88" s="108"/>
      <c r="M88" s="108"/>
      <c r="N88" s="149"/>
      <c r="O88" s="149"/>
      <c r="P88" s="183"/>
      <c r="Q88" s="168"/>
      <c r="R88" s="166"/>
      <c r="S88" s="172">
        <f t="shared" si="10"/>
        <v>4792500</v>
      </c>
      <c r="T88" s="172">
        <f t="shared" si="11"/>
        <v>23962500</v>
      </c>
      <c r="U88" s="175"/>
      <c r="V88" s="177">
        <v>0</v>
      </c>
      <c r="W88" s="173">
        <f t="shared" si="12"/>
        <v>106500</v>
      </c>
      <c r="X88" s="187">
        <f t="shared" si="13"/>
        <v>28861500</v>
      </c>
      <c r="Y88" s="175"/>
    </row>
    <row r="89" spans="1:25" ht="43.5" customHeight="1" x14ac:dyDescent="0.2">
      <c r="A89" s="152">
        <v>79</v>
      </c>
      <c r="B89" s="143" t="s">
        <v>1808</v>
      </c>
      <c r="C89" s="194" t="s">
        <v>1897</v>
      </c>
      <c r="D89" s="194" t="s">
        <v>1898</v>
      </c>
      <c r="E89" s="104" t="s">
        <v>1841</v>
      </c>
      <c r="F89" s="205" t="s">
        <v>425</v>
      </c>
      <c r="G89" s="205" t="s">
        <v>89</v>
      </c>
      <c r="H89" s="192">
        <v>129.9</v>
      </c>
      <c r="I89" s="210">
        <v>49.8</v>
      </c>
      <c r="J89" s="192">
        <v>80.099999999999994</v>
      </c>
      <c r="K89" s="192" t="s">
        <v>28</v>
      </c>
      <c r="L89" s="108"/>
      <c r="M89" s="108"/>
      <c r="N89" s="149"/>
      <c r="O89" s="149"/>
      <c r="P89" s="183"/>
      <c r="Q89" s="168"/>
      <c r="R89" s="166"/>
      <c r="S89" s="172">
        <f t="shared" ref="S89:S123" si="22">I89*135000</f>
        <v>6723000</v>
      </c>
      <c r="T89" s="172">
        <f t="shared" ref="T89:T123" si="23">I89*135000*5</f>
        <v>33615000</v>
      </c>
      <c r="U89" s="175"/>
      <c r="V89" s="177">
        <v>0</v>
      </c>
      <c r="W89" s="173">
        <f t="shared" ref="W89:W123" si="24">I89*3000</f>
        <v>149400</v>
      </c>
      <c r="X89" s="187">
        <f t="shared" ref="X89:X123" si="25">S89+T89+U89+V89+W89</f>
        <v>40487400</v>
      </c>
      <c r="Y89" s="175"/>
    </row>
    <row r="90" spans="1:25" ht="43.5" customHeight="1" x14ac:dyDescent="0.2">
      <c r="A90" s="101">
        <v>80</v>
      </c>
      <c r="B90" s="143" t="s">
        <v>1475</v>
      </c>
      <c r="C90" s="194" t="s">
        <v>1897</v>
      </c>
      <c r="D90" s="194" t="s">
        <v>1898</v>
      </c>
      <c r="E90" s="104" t="s">
        <v>1592</v>
      </c>
      <c r="F90" s="205" t="s">
        <v>425</v>
      </c>
      <c r="G90" s="205" t="s">
        <v>96</v>
      </c>
      <c r="H90" s="192">
        <v>197.9</v>
      </c>
      <c r="I90" s="210">
        <v>87.1</v>
      </c>
      <c r="J90" s="192">
        <v>110.8</v>
      </c>
      <c r="K90" s="192" t="s">
        <v>28</v>
      </c>
      <c r="L90" s="108"/>
      <c r="M90" s="108"/>
      <c r="N90" s="149"/>
      <c r="O90" s="149"/>
      <c r="P90" s="183"/>
      <c r="Q90" s="168"/>
      <c r="R90" s="166"/>
      <c r="S90" s="172">
        <f t="shared" si="22"/>
        <v>11758500</v>
      </c>
      <c r="T90" s="172">
        <f t="shared" si="23"/>
        <v>58792500</v>
      </c>
      <c r="U90" s="175"/>
      <c r="V90" s="177">
        <v>0</v>
      </c>
      <c r="W90" s="173">
        <f t="shared" si="24"/>
        <v>261299.99999999997</v>
      </c>
      <c r="X90" s="187">
        <f t="shared" si="25"/>
        <v>70812300</v>
      </c>
      <c r="Y90" s="175"/>
    </row>
    <row r="91" spans="1:25" ht="43.5" customHeight="1" x14ac:dyDescent="0.2">
      <c r="A91" s="152">
        <v>81</v>
      </c>
      <c r="B91" s="143" t="s">
        <v>1809</v>
      </c>
      <c r="C91" s="194" t="s">
        <v>1897</v>
      </c>
      <c r="D91" s="194" t="s">
        <v>1898</v>
      </c>
      <c r="E91" s="104" t="s">
        <v>1842</v>
      </c>
      <c r="F91" s="205" t="s">
        <v>425</v>
      </c>
      <c r="G91" s="205" t="s">
        <v>513</v>
      </c>
      <c r="H91" s="192">
        <v>126.1</v>
      </c>
      <c r="I91" s="210">
        <v>58.3</v>
      </c>
      <c r="J91" s="192">
        <v>67.8</v>
      </c>
      <c r="K91" s="192" t="s">
        <v>28</v>
      </c>
      <c r="L91" s="108"/>
      <c r="M91" s="108"/>
      <c r="N91" s="149"/>
      <c r="O91" s="149"/>
      <c r="P91" s="183"/>
      <c r="Q91" s="168"/>
      <c r="R91" s="166"/>
      <c r="S91" s="172">
        <f t="shared" si="22"/>
        <v>7870500</v>
      </c>
      <c r="T91" s="172">
        <f t="shared" si="23"/>
        <v>39352500</v>
      </c>
      <c r="U91" s="175"/>
      <c r="V91" s="177">
        <v>0</v>
      </c>
      <c r="W91" s="173">
        <f t="shared" si="24"/>
        <v>174900</v>
      </c>
      <c r="X91" s="187">
        <f t="shared" si="25"/>
        <v>47397900</v>
      </c>
      <c r="Y91" s="175"/>
    </row>
    <row r="92" spans="1:25" ht="43.5" customHeight="1" x14ac:dyDescent="0.2">
      <c r="A92" s="101">
        <v>82</v>
      </c>
      <c r="B92" s="143" t="s">
        <v>933</v>
      </c>
      <c r="C92" s="194" t="s">
        <v>1897</v>
      </c>
      <c r="D92" s="194" t="s">
        <v>1898</v>
      </c>
      <c r="E92" s="104" t="s">
        <v>1843</v>
      </c>
      <c r="F92" s="205" t="s">
        <v>425</v>
      </c>
      <c r="G92" s="205" t="s">
        <v>29</v>
      </c>
      <c r="H92" s="192">
        <v>126</v>
      </c>
      <c r="I92" s="210">
        <v>58.8</v>
      </c>
      <c r="J92" s="192">
        <v>67.2</v>
      </c>
      <c r="K92" s="192" t="s">
        <v>28</v>
      </c>
      <c r="L92" s="108"/>
      <c r="M92" s="108"/>
      <c r="N92" s="149"/>
      <c r="O92" s="149"/>
      <c r="P92" s="183"/>
      <c r="Q92" s="168"/>
      <c r="R92" s="166"/>
      <c r="S92" s="172">
        <f t="shared" si="22"/>
        <v>7938000</v>
      </c>
      <c r="T92" s="172">
        <f t="shared" si="23"/>
        <v>39690000</v>
      </c>
      <c r="U92" s="175"/>
      <c r="V92" s="177">
        <v>0</v>
      </c>
      <c r="W92" s="173">
        <f t="shared" si="24"/>
        <v>176400</v>
      </c>
      <c r="X92" s="187">
        <f t="shared" si="25"/>
        <v>47804400</v>
      </c>
      <c r="Y92" s="175"/>
    </row>
    <row r="93" spans="1:25" ht="43.5" customHeight="1" x14ac:dyDescent="0.2">
      <c r="A93" s="152">
        <v>83</v>
      </c>
      <c r="B93" s="143" t="s">
        <v>77</v>
      </c>
      <c r="C93" s="194" t="s">
        <v>1897</v>
      </c>
      <c r="D93" s="194" t="s">
        <v>1898</v>
      </c>
      <c r="E93" s="104" t="s">
        <v>1844</v>
      </c>
      <c r="F93" s="205" t="s">
        <v>425</v>
      </c>
      <c r="G93" s="205" t="s">
        <v>110</v>
      </c>
      <c r="H93" s="192">
        <v>108</v>
      </c>
      <c r="I93" s="210">
        <v>49.7</v>
      </c>
      <c r="J93" s="192">
        <v>58.3</v>
      </c>
      <c r="K93" s="192" t="s">
        <v>28</v>
      </c>
      <c r="L93" s="108"/>
      <c r="M93" s="108"/>
      <c r="N93" s="149"/>
      <c r="O93" s="149"/>
      <c r="P93" s="183"/>
      <c r="Q93" s="168"/>
      <c r="R93" s="166"/>
      <c r="S93" s="172">
        <f t="shared" si="22"/>
        <v>6709500</v>
      </c>
      <c r="T93" s="172">
        <f t="shared" si="23"/>
        <v>33547500</v>
      </c>
      <c r="U93" s="175"/>
      <c r="V93" s="177">
        <v>0</v>
      </c>
      <c r="W93" s="173">
        <f t="shared" si="24"/>
        <v>149100</v>
      </c>
      <c r="X93" s="187">
        <f t="shared" si="25"/>
        <v>40406100</v>
      </c>
      <c r="Y93" s="175"/>
    </row>
    <row r="94" spans="1:25" ht="43.5" customHeight="1" x14ac:dyDescent="0.2">
      <c r="A94" s="101">
        <v>84</v>
      </c>
      <c r="B94" s="143" t="s">
        <v>1594</v>
      </c>
      <c r="C94" s="194" t="s">
        <v>1897</v>
      </c>
      <c r="D94" s="194" t="s">
        <v>1899</v>
      </c>
      <c r="E94" s="104" t="s">
        <v>1595</v>
      </c>
      <c r="F94" s="205" t="s">
        <v>425</v>
      </c>
      <c r="G94" s="205" t="s">
        <v>118</v>
      </c>
      <c r="H94" s="192">
        <v>108.3</v>
      </c>
      <c r="I94" s="210">
        <v>92.9</v>
      </c>
      <c r="J94" s="192">
        <v>15.4</v>
      </c>
      <c r="K94" s="192" t="s">
        <v>28</v>
      </c>
      <c r="L94" s="108"/>
      <c r="M94" s="108"/>
      <c r="N94" s="149"/>
      <c r="O94" s="149"/>
      <c r="P94" s="183"/>
      <c r="Q94" s="168"/>
      <c r="R94" s="166"/>
      <c r="S94" s="172">
        <f t="shared" si="22"/>
        <v>12541500</v>
      </c>
      <c r="T94" s="172">
        <f t="shared" si="23"/>
        <v>62707500</v>
      </c>
      <c r="U94" s="175"/>
      <c r="V94" s="177">
        <v>0</v>
      </c>
      <c r="W94" s="173">
        <f t="shared" si="24"/>
        <v>278700</v>
      </c>
      <c r="X94" s="187">
        <f t="shared" si="25"/>
        <v>75527700</v>
      </c>
      <c r="Y94" s="175"/>
    </row>
    <row r="95" spans="1:25" ht="43.5" customHeight="1" x14ac:dyDescent="0.2">
      <c r="A95" s="152">
        <v>85</v>
      </c>
      <c r="B95" s="143" t="s">
        <v>1810</v>
      </c>
      <c r="C95" s="194" t="s">
        <v>1897</v>
      </c>
      <c r="D95" s="194" t="s">
        <v>1898</v>
      </c>
      <c r="E95" s="104" t="s">
        <v>1845</v>
      </c>
      <c r="F95" s="205" t="s">
        <v>425</v>
      </c>
      <c r="G95" s="205" t="s">
        <v>131</v>
      </c>
      <c r="H95" s="192">
        <v>252</v>
      </c>
      <c r="I95" s="210">
        <v>114.4</v>
      </c>
      <c r="J95" s="192">
        <v>137.6</v>
      </c>
      <c r="K95" s="192" t="s">
        <v>28</v>
      </c>
      <c r="L95" s="108"/>
      <c r="M95" s="108"/>
      <c r="N95" s="149"/>
      <c r="O95" s="149"/>
      <c r="P95" s="183"/>
      <c r="Q95" s="168"/>
      <c r="R95" s="166"/>
      <c r="S95" s="172">
        <f t="shared" si="22"/>
        <v>15444000</v>
      </c>
      <c r="T95" s="172">
        <f t="shared" si="23"/>
        <v>77220000</v>
      </c>
      <c r="U95" s="175"/>
      <c r="V95" s="177">
        <v>0</v>
      </c>
      <c r="W95" s="173">
        <f t="shared" si="24"/>
        <v>343200</v>
      </c>
      <c r="X95" s="187">
        <f t="shared" si="25"/>
        <v>93007200</v>
      </c>
      <c r="Y95" s="175"/>
    </row>
    <row r="96" spans="1:25" ht="43.5" customHeight="1" x14ac:dyDescent="0.2">
      <c r="A96" s="101">
        <v>86</v>
      </c>
      <c r="B96" s="143" t="s">
        <v>1811</v>
      </c>
      <c r="C96" s="194" t="s">
        <v>1897</v>
      </c>
      <c r="D96" s="194" t="s">
        <v>1899</v>
      </c>
      <c r="E96" s="104" t="s">
        <v>1846</v>
      </c>
      <c r="F96" s="205" t="s">
        <v>425</v>
      </c>
      <c r="G96" s="205" t="s">
        <v>137</v>
      </c>
      <c r="H96" s="192">
        <v>107.9</v>
      </c>
      <c r="I96" s="210">
        <v>93.9</v>
      </c>
      <c r="J96" s="192">
        <v>14</v>
      </c>
      <c r="K96" s="192" t="s">
        <v>28</v>
      </c>
      <c r="L96" s="108"/>
      <c r="M96" s="108"/>
      <c r="N96" s="149"/>
      <c r="O96" s="149"/>
      <c r="P96" s="183"/>
      <c r="Q96" s="168"/>
      <c r="R96" s="166"/>
      <c r="S96" s="172">
        <f t="shared" si="22"/>
        <v>12676500</v>
      </c>
      <c r="T96" s="172">
        <f t="shared" si="23"/>
        <v>63382500</v>
      </c>
      <c r="U96" s="175"/>
      <c r="V96" s="177">
        <v>0</v>
      </c>
      <c r="W96" s="173">
        <f t="shared" si="24"/>
        <v>281700</v>
      </c>
      <c r="X96" s="187">
        <f t="shared" si="25"/>
        <v>76340700</v>
      </c>
      <c r="Y96" s="175"/>
    </row>
    <row r="97" spans="1:25" ht="43.5" customHeight="1" x14ac:dyDescent="0.2">
      <c r="A97" s="152">
        <v>87</v>
      </c>
      <c r="B97" s="143" t="s">
        <v>1812</v>
      </c>
      <c r="C97" s="196" t="s">
        <v>1900</v>
      </c>
      <c r="D97" s="194" t="s">
        <v>1899</v>
      </c>
      <c r="E97" s="104" t="s">
        <v>1847</v>
      </c>
      <c r="F97" s="205" t="s">
        <v>425</v>
      </c>
      <c r="G97" s="205" t="s">
        <v>146</v>
      </c>
      <c r="H97" s="192">
        <v>108.2</v>
      </c>
      <c r="I97" s="210">
        <v>96.1</v>
      </c>
      <c r="J97" s="192">
        <v>12.1</v>
      </c>
      <c r="K97" s="192" t="s">
        <v>28</v>
      </c>
      <c r="L97" s="108"/>
      <c r="M97" s="108"/>
      <c r="N97" s="149"/>
      <c r="O97" s="149"/>
      <c r="P97" s="183"/>
      <c r="Q97" s="168"/>
      <c r="R97" s="166"/>
      <c r="S97" s="172">
        <f t="shared" si="22"/>
        <v>12973500</v>
      </c>
      <c r="T97" s="172">
        <f t="shared" si="23"/>
        <v>64867500</v>
      </c>
      <c r="U97" s="175"/>
      <c r="V97" s="177">
        <v>0</v>
      </c>
      <c r="W97" s="173">
        <f t="shared" si="24"/>
        <v>288300</v>
      </c>
      <c r="X97" s="187">
        <f t="shared" si="25"/>
        <v>78129300</v>
      </c>
      <c r="Y97" s="175"/>
    </row>
    <row r="98" spans="1:25" ht="43.5" customHeight="1" x14ac:dyDescent="0.2">
      <c r="A98" s="101">
        <v>88</v>
      </c>
      <c r="B98" s="143" t="s">
        <v>1813</v>
      </c>
      <c r="C98" s="196" t="s">
        <v>1901</v>
      </c>
      <c r="D98" s="194" t="s">
        <v>1899</v>
      </c>
      <c r="E98" s="104" t="s">
        <v>1848</v>
      </c>
      <c r="F98" s="205" t="s">
        <v>425</v>
      </c>
      <c r="G98" s="205" t="s">
        <v>153</v>
      </c>
      <c r="H98" s="192">
        <v>108</v>
      </c>
      <c r="I98" s="210">
        <v>96.6</v>
      </c>
      <c r="J98" s="192">
        <v>11.4</v>
      </c>
      <c r="K98" s="192" t="s">
        <v>28</v>
      </c>
      <c r="L98" s="108"/>
      <c r="M98" s="108"/>
      <c r="N98" s="149"/>
      <c r="O98" s="149"/>
      <c r="P98" s="183"/>
      <c r="Q98" s="168"/>
      <c r="R98" s="166"/>
      <c r="S98" s="172">
        <f t="shared" si="22"/>
        <v>13041000</v>
      </c>
      <c r="T98" s="172">
        <f t="shared" si="23"/>
        <v>65205000</v>
      </c>
      <c r="U98" s="175"/>
      <c r="V98" s="177">
        <v>0</v>
      </c>
      <c r="W98" s="173">
        <f t="shared" si="24"/>
        <v>289800</v>
      </c>
      <c r="X98" s="187">
        <f t="shared" si="25"/>
        <v>78535800</v>
      </c>
      <c r="Y98" s="175"/>
    </row>
    <row r="99" spans="1:25" ht="43.5" customHeight="1" x14ac:dyDescent="0.2">
      <c r="A99" s="152">
        <v>89</v>
      </c>
      <c r="B99" s="143" t="s">
        <v>1814</v>
      </c>
      <c r="C99" s="194" t="s">
        <v>1897</v>
      </c>
      <c r="D99" s="194" t="s">
        <v>1899</v>
      </c>
      <c r="E99" s="104" t="s">
        <v>1849</v>
      </c>
      <c r="F99" s="205" t="s">
        <v>425</v>
      </c>
      <c r="G99" s="205" t="s">
        <v>168</v>
      </c>
      <c r="H99" s="192">
        <v>99.9</v>
      </c>
      <c r="I99" s="210">
        <v>91.3</v>
      </c>
      <c r="J99" s="192">
        <v>8.6</v>
      </c>
      <c r="K99" s="192" t="s">
        <v>28</v>
      </c>
      <c r="L99" s="108"/>
      <c r="M99" s="108"/>
      <c r="N99" s="149"/>
      <c r="O99" s="149"/>
      <c r="P99" s="183"/>
      <c r="Q99" s="168"/>
      <c r="R99" s="166"/>
      <c r="S99" s="172">
        <f t="shared" si="22"/>
        <v>12325500</v>
      </c>
      <c r="T99" s="172">
        <f t="shared" si="23"/>
        <v>61627500</v>
      </c>
      <c r="U99" s="175"/>
      <c r="V99" s="177">
        <v>0</v>
      </c>
      <c r="W99" s="173">
        <f t="shared" si="24"/>
        <v>273900</v>
      </c>
      <c r="X99" s="187">
        <f t="shared" si="25"/>
        <v>74226900</v>
      </c>
      <c r="Y99" s="175"/>
    </row>
    <row r="100" spans="1:25" ht="43.5" customHeight="1" x14ac:dyDescent="0.2">
      <c r="A100" s="101">
        <v>90</v>
      </c>
      <c r="B100" s="143" t="s">
        <v>1815</v>
      </c>
      <c r="C100" s="194" t="s">
        <v>1897</v>
      </c>
      <c r="D100" s="194" t="s">
        <v>1899</v>
      </c>
      <c r="E100" s="104" t="s">
        <v>1850</v>
      </c>
      <c r="F100" s="205" t="s">
        <v>425</v>
      </c>
      <c r="G100" s="205" t="s">
        <v>175</v>
      </c>
      <c r="H100" s="192">
        <v>87.8</v>
      </c>
      <c r="I100" s="210">
        <v>79.8</v>
      </c>
      <c r="J100" s="192">
        <v>8</v>
      </c>
      <c r="K100" s="192" t="s">
        <v>28</v>
      </c>
      <c r="L100" s="108"/>
      <c r="M100" s="108"/>
      <c r="N100" s="149"/>
      <c r="O100" s="149"/>
      <c r="P100" s="183"/>
      <c r="Q100" s="168"/>
      <c r="R100" s="166"/>
      <c r="S100" s="172">
        <f t="shared" si="22"/>
        <v>10773000</v>
      </c>
      <c r="T100" s="172">
        <f t="shared" si="23"/>
        <v>53865000</v>
      </c>
      <c r="U100" s="175"/>
      <c r="V100" s="177">
        <v>0</v>
      </c>
      <c r="W100" s="173">
        <f t="shared" si="24"/>
        <v>239400</v>
      </c>
      <c r="X100" s="187">
        <f t="shared" si="25"/>
        <v>64877400</v>
      </c>
      <c r="Y100" s="175"/>
    </row>
    <row r="101" spans="1:25" ht="43.5" customHeight="1" x14ac:dyDescent="0.2">
      <c r="A101" s="152">
        <v>91</v>
      </c>
      <c r="B101" s="143" t="s">
        <v>1816</v>
      </c>
      <c r="C101" s="194" t="s">
        <v>1897</v>
      </c>
      <c r="D101" s="194" t="s">
        <v>1899</v>
      </c>
      <c r="E101" s="104" t="s">
        <v>1851</v>
      </c>
      <c r="F101" s="205" t="s">
        <v>425</v>
      </c>
      <c r="G101" s="205" t="s">
        <v>182</v>
      </c>
      <c r="H101" s="192">
        <v>108.1</v>
      </c>
      <c r="I101" s="210">
        <v>97.5</v>
      </c>
      <c r="J101" s="192">
        <v>10.6</v>
      </c>
      <c r="K101" s="192" t="s">
        <v>28</v>
      </c>
      <c r="L101" s="108"/>
      <c r="M101" s="108"/>
      <c r="N101" s="149"/>
      <c r="O101" s="149"/>
      <c r="P101" s="183"/>
      <c r="Q101" s="168"/>
      <c r="R101" s="166"/>
      <c r="S101" s="172">
        <f t="shared" si="22"/>
        <v>13162500</v>
      </c>
      <c r="T101" s="172">
        <f t="shared" si="23"/>
        <v>65812500</v>
      </c>
      <c r="U101" s="175"/>
      <c r="V101" s="177">
        <v>0</v>
      </c>
      <c r="W101" s="173">
        <f t="shared" si="24"/>
        <v>292500</v>
      </c>
      <c r="X101" s="187">
        <f t="shared" si="25"/>
        <v>79267500</v>
      </c>
      <c r="Y101" s="175"/>
    </row>
    <row r="102" spans="1:25" ht="43.5" customHeight="1" x14ac:dyDescent="0.2">
      <c r="A102" s="101">
        <v>92</v>
      </c>
      <c r="B102" s="143" t="s">
        <v>1817</v>
      </c>
      <c r="C102" s="194" t="s">
        <v>1897</v>
      </c>
      <c r="D102" s="194" t="s">
        <v>1899</v>
      </c>
      <c r="E102" s="104" t="s">
        <v>1852</v>
      </c>
      <c r="F102" s="205" t="s">
        <v>425</v>
      </c>
      <c r="G102" s="205" t="s">
        <v>190</v>
      </c>
      <c r="H102" s="192">
        <v>60</v>
      </c>
      <c r="I102" s="210">
        <v>55.1</v>
      </c>
      <c r="J102" s="192">
        <v>4.9000000000000004</v>
      </c>
      <c r="K102" s="192" t="s">
        <v>28</v>
      </c>
      <c r="L102" s="108"/>
      <c r="M102" s="108"/>
      <c r="N102" s="149"/>
      <c r="O102" s="149"/>
      <c r="P102" s="183"/>
      <c r="Q102" s="168"/>
      <c r="R102" s="166"/>
      <c r="S102" s="172">
        <f t="shared" si="22"/>
        <v>7438500</v>
      </c>
      <c r="T102" s="172">
        <f t="shared" si="23"/>
        <v>37192500</v>
      </c>
      <c r="U102" s="175"/>
      <c r="V102" s="177">
        <v>0</v>
      </c>
      <c r="W102" s="173">
        <f t="shared" si="24"/>
        <v>165300</v>
      </c>
      <c r="X102" s="187">
        <f t="shared" si="25"/>
        <v>44796300</v>
      </c>
      <c r="Y102" s="175"/>
    </row>
    <row r="103" spans="1:25" ht="43.5" customHeight="1" x14ac:dyDescent="0.2">
      <c r="A103" s="152">
        <v>93</v>
      </c>
      <c r="B103" s="143" t="s">
        <v>1597</v>
      </c>
      <c r="C103" s="194" t="s">
        <v>1897</v>
      </c>
      <c r="D103" s="194" t="s">
        <v>1899</v>
      </c>
      <c r="E103" s="104" t="s">
        <v>1598</v>
      </c>
      <c r="F103" s="205" t="s">
        <v>425</v>
      </c>
      <c r="G103" s="205" t="s">
        <v>572</v>
      </c>
      <c r="H103" s="192">
        <v>108</v>
      </c>
      <c r="I103" s="210">
        <v>99.4</v>
      </c>
      <c r="J103" s="192">
        <v>8.6</v>
      </c>
      <c r="K103" s="192" t="s">
        <v>28</v>
      </c>
      <c r="L103" s="108"/>
      <c r="M103" s="108"/>
      <c r="N103" s="149"/>
      <c r="O103" s="149"/>
      <c r="P103" s="183"/>
      <c r="Q103" s="168"/>
      <c r="R103" s="166"/>
      <c r="S103" s="172">
        <f t="shared" si="22"/>
        <v>13419000</v>
      </c>
      <c r="T103" s="172">
        <f t="shared" si="23"/>
        <v>67095000</v>
      </c>
      <c r="U103" s="175"/>
      <c r="V103" s="177">
        <v>0</v>
      </c>
      <c r="W103" s="173">
        <f t="shared" si="24"/>
        <v>298200</v>
      </c>
      <c r="X103" s="187">
        <f t="shared" si="25"/>
        <v>80812200</v>
      </c>
      <c r="Y103" s="175"/>
    </row>
    <row r="104" spans="1:25" ht="43.5" customHeight="1" x14ac:dyDescent="0.2">
      <c r="A104" s="101">
        <v>94</v>
      </c>
      <c r="B104" s="143" t="s">
        <v>1818</v>
      </c>
      <c r="C104" s="196" t="s">
        <v>1902</v>
      </c>
      <c r="D104" s="194" t="s">
        <v>1899</v>
      </c>
      <c r="E104" s="104" t="s">
        <v>1853</v>
      </c>
      <c r="F104" s="205" t="s">
        <v>425</v>
      </c>
      <c r="G104" s="205" t="s">
        <v>197</v>
      </c>
      <c r="H104" s="192">
        <v>107.9</v>
      </c>
      <c r="I104" s="210">
        <v>99.8</v>
      </c>
      <c r="J104" s="192">
        <v>8.1</v>
      </c>
      <c r="K104" s="192" t="s">
        <v>28</v>
      </c>
      <c r="L104" s="108"/>
      <c r="M104" s="108"/>
      <c r="N104" s="149"/>
      <c r="O104" s="149"/>
      <c r="P104" s="183"/>
      <c r="Q104" s="168"/>
      <c r="R104" s="166"/>
      <c r="S104" s="172">
        <f t="shared" si="22"/>
        <v>13473000</v>
      </c>
      <c r="T104" s="172">
        <f t="shared" si="23"/>
        <v>67365000</v>
      </c>
      <c r="U104" s="175"/>
      <c r="V104" s="177">
        <v>0</v>
      </c>
      <c r="W104" s="173">
        <f t="shared" si="24"/>
        <v>299400</v>
      </c>
      <c r="X104" s="187">
        <f t="shared" si="25"/>
        <v>81137400</v>
      </c>
      <c r="Y104" s="175"/>
    </row>
    <row r="105" spans="1:25" ht="43.5" customHeight="1" x14ac:dyDescent="0.2">
      <c r="A105" s="152">
        <v>95</v>
      </c>
      <c r="B105" s="143" t="s">
        <v>1819</v>
      </c>
      <c r="C105" s="194" t="s">
        <v>1897</v>
      </c>
      <c r="D105" s="194" t="s">
        <v>1899</v>
      </c>
      <c r="E105" s="104" t="s">
        <v>1854</v>
      </c>
      <c r="F105" s="205" t="s">
        <v>425</v>
      </c>
      <c r="G105" s="205" t="s">
        <v>203</v>
      </c>
      <c r="H105" s="192">
        <v>323.8</v>
      </c>
      <c r="I105" s="210">
        <v>302.5</v>
      </c>
      <c r="J105" s="192">
        <v>21.3</v>
      </c>
      <c r="K105" s="192" t="s">
        <v>28</v>
      </c>
      <c r="L105" s="108"/>
      <c r="M105" s="108"/>
      <c r="N105" s="149"/>
      <c r="O105" s="149"/>
      <c r="P105" s="183"/>
      <c r="Q105" s="168"/>
      <c r="R105" s="166"/>
      <c r="S105" s="172">
        <f t="shared" si="22"/>
        <v>40837500</v>
      </c>
      <c r="T105" s="172">
        <f t="shared" si="23"/>
        <v>204187500</v>
      </c>
      <c r="U105" s="175"/>
      <c r="V105" s="177">
        <v>0</v>
      </c>
      <c r="W105" s="173">
        <f t="shared" si="24"/>
        <v>907500</v>
      </c>
      <c r="X105" s="187">
        <f t="shared" si="25"/>
        <v>245932500</v>
      </c>
      <c r="Y105" s="175"/>
    </row>
    <row r="106" spans="1:25" ht="43.5" customHeight="1" x14ac:dyDescent="0.2">
      <c r="A106" s="101">
        <v>96</v>
      </c>
      <c r="B106" s="143" t="s">
        <v>1820</v>
      </c>
      <c r="C106" s="196" t="s">
        <v>1903</v>
      </c>
      <c r="D106" s="194" t="s">
        <v>1899</v>
      </c>
      <c r="E106" s="104" t="s">
        <v>1600</v>
      </c>
      <c r="F106" s="205" t="s">
        <v>425</v>
      </c>
      <c r="G106" s="205" t="s">
        <v>209</v>
      </c>
      <c r="H106" s="192">
        <v>166.6</v>
      </c>
      <c r="I106" s="210">
        <v>156</v>
      </c>
      <c r="J106" s="192">
        <v>10.6</v>
      </c>
      <c r="K106" s="192" t="s">
        <v>28</v>
      </c>
      <c r="L106" s="108"/>
      <c r="M106" s="108"/>
      <c r="N106" s="149"/>
      <c r="O106" s="149"/>
      <c r="P106" s="183"/>
      <c r="Q106" s="168"/>
      <c r="R106" s="166"/>
      <c r="S106" s="172">
        <f t="shared" si="22"/>
        <v>21060000</v>
      </c>
      <c r="T106" s="172">
        <f t="shared" si="23"/>
        <v>105300000</v>
      </c>
      <c r="U106" s="175"/>
      <c r="V106" s="177">
        <v>0</v>
      </c>
      <c r="W106" s="173">
        <f t="shared" si="24"/>
        <v>468000</v>
      </c>
      <c r="X106" s="187">
        <f t="shared" si="25"/>
        <v>126828000</v>
      </c>
      <c r="Y106" s="175"/>
    </row>
    <row r="107" spans="1:25" ht="43.5" customHeight="1" x14ac:dyDescent="0.2">
      <c r="A107" s="152">
        <v>97</v>
      </c>
      <c r="B107" s="143" t="s">
        <v>1821</v>
      </c>
      <c r="C107" s="196" t="s">
        <v>1904</v>
      </c>
      <c r="D107" s="194" t="s">
        <v>1897</v>
      </c>
      <c r="E107" s="104" t="s">
        <v>1855</v>
      </c>
      <c r="F107" s="205" t="s">
        <v>425</v>
      </c>
      <c r="G107" s="205" t="s">
        <v>214</v>
      </c>
      <c r="H107" s="192">
        <v>76</v>
      </c>
      <c r="I107" s="210">
        <v>67.599999999999994</v>
      </c>
      <c r="J107" s="192">
        <v>8.4000000000000057</v>
      </c>
      <c r="K107" s="192" t="s">
        <v>28</v>
      </c>
      <c r="L107" s="108"/>
      <c r="M107" s="108"/>
      <c r="N107" s="149"/>
      <c r="O107" s="149"/>
      <c r="P107" s="183"/>
      <c r="Q107" s="168"/>
      <c r="R107" s="166"/>
      <c r="S107" s="172">
        <f t="shared" si="22"/>
        <v>9126000</v>
      </c>
      <c r="T107" s="172">
        <f t="shared" si="23"/>
        <v>45630000</v>
      </c>
      <c r="U107" s="175"/>
      <c r="V107" s="177">
        <v>0</v>
      </c>
      <c r="W107" s="173">
        <f t="shared" si="24"/>
        <v>202799.99999999997</v>
      </c>
      <c r="X107" s="187">
        <f t="shared" si="25"/>
        <v>54958800</v>
      </c>
      <c r="Y107" s="175"/>
    </row>
    <row r="108" spans="1:25" ht="43.5" customHeight="1" x14ac:dyDescent="0.2">
      <c r="A108" s="101">
        <v>98</v>
      </c>
      <c r="B108" s="143" t="s">
        <v>1822</v>
      </c>
      <c r="C108" s="196" t="s">
        <v>1905</v>
      </c>
      <c r="D108" s="194" t="s">
        <v>1899</v>
      </c>
      <c r="E108" s="104" t="s">
        <v>1856</v>
      </c>
      <c r="F108" s="205" t="s">
        <v>425</v>
      </c>
      <c r="G108" s="205" t="s">
        <v>223</v>
      </c>
      <c r="H108" s="192">
        <v>75.900000000000006</v>
      </c>
      <c r="I108" s="210">
        <v>61.2</v>
      </c>
      <c r="J108" s="192">
        <v>14.7</v>
      </c>
      <c r="K108" s="192" t="s">
        <v>28</v>
      </c>
      <c r="L108" s="108"/>
      <c r="M108" s="108"/>
      <c r="N108" s="149"/>
      <c r="O108" s="149"/>
      <c r="P108" s="183"/>
      <c r="Q108" s="168"/>
      <c r="R108" s="166"/>
      <c r="S108" s="172">
        <f t="shared" si="22"/>
        <v>8262000</v>
      </c>
      <c r="T108" s="172">
        <f t="shared" si="23"/>
        <v>41310000</v>
      </c>
      <c r="U108" s="175"/>
      <c r="V108" s="177">
        <v>0</v>
      </c>
      <c r="W108" s="173">
        <f t="shared" si="24"/>
        <v>183600</v>
      </c>
      <c r="X108" s="187">
        <f t="shared" si="25"/>
        <v>49755600</v>
      </c>
      <c r="Y108" s="175"/>
    </row>
    <row r="109" spans="1:25" ht="43.5" customHeight="1" x14ac:dyDescent="0.2">
      <c r="A109" s="152">
        <v>99</v>
      </c>
      <c r="B109" s="143" t="s">
        <v>1823</v>
      </c>
      <c r="C109" s="196" t="s">
        <v>1906</v>
      </c>
      <c r="D109" s="194" t="s">
        <v>1899</v>
      </c>
      <c r="E109" s="104" t="s">
        <v>1857</v>
      </c>
      <c r="F109" s="205" t="s">
        <v>425</v>
      </c>
      <c r="G109" s="205" t="s">
        <v>229</v>
      </c>
      <c r="H109" s="192">
        <v>76.099999999999994</v>
      </c>
      <c r="I109" s="210">
        <v>62.9</v>
      </c>
      <c r="J109" s="192">
        <v>13.2</v>
      </c>
      <c r="K109" s="192" t="s">
        <v>28</v>
      </c>
      <c r="L109" s="108"/>
      <c r="M109" s="108"/>
      <c r="N109" s="149"/>
      <c r="O109" s="149"/>
      <c r="P109" s="183"/>
      <c r="Q109" s="168"/>
      <c r="R109" s="166"/>
      <c r="S109" s="172">
        <f t="shared" si="22"/>
        <v>8491500</v>
      </c>
      <c r="T109" s="172">
        <f t="shared" si="23"/>
        <v>42457500</v>
      </c>
      <c r="U109" s="175"/>
      <c r="V109" s="177">
        <v>0</v>
      </c>
      <c r="W109" s="173">
        <f t="shared" si="24"/>
        <v>188700</v>
      </c>
      <c r="X109" s="187">
        <f t="shared" si="25"/>
        <v>51137700</v>
      </c>
      <c r="Y109" s="175"/>
    </row>
    <row r="110" spans="1:25" ht="43.5" customHeight="1" x14ac:dyDescent="0.2">
      <c r="A110" s="101">
        <v>100</v>
      </c>
      <c r="B110" s="143" t="s">
        <v>1824</v>
      </c>
      <c r="C110" s="194" t="s">
        <v>1897</v>
      </c>
      <c r="D110" s="194" t="s">
        <v>1899</v>
      </c>
      <c r="E110" s="104" t="s">
        <v>1858</v>
      </c>
      <c r="F110" s="205" t="s">
        <v>425</v>
      </c>
      <c r="G110" s="205" t="s">
        <v>649</v>
      </c>
      <c r="H110" s="192">
        <v>76.099999999999994</v>
      </c>
      <c r="I110" s="210">
        <v>64.7</v>
      </c>
      <c r="J110" s="192">
        <v>11.4</v>
      </c>
      <c r="K110" s="192" t="s">
        <v>28</v>
      </c>
      <c r="L110" s="108"/>
      <c r="M110" s="108"/>
      <c r="N110" s="149"/>
      <c r="O110" s="149"/>
      <c r="P110" s="183"/>
      <c r="Q110" s="168"/>
      <c r="R110" s="166"/>
      <c r="S110" s="172">
        <f t="shared" si="22"/>
        <v>8734500</v>
      </c>
      <c r="T110" s="172">
        <f t="shared" si="23"/>
        <v>43672500</v>
      </c>
      <c r="U110" s="175"/>
      <c r="V110" s="177">
        <v>0</v>
      </c>
      <c r="W110" s="173">
        <f t="shared" si="24"/>
        <v>194100</v>
      </c>
      <c r="X110" s="187">
        <f t="shared" si="25"/>
        <v>52601100</v>
      </c>
      <c r="Y110" s="175"/>
    </row>
    <row r="111" spans="1:25" ht="43.5" customHeight="1" x14ac:dyDescent="0.2">
      <c r="A111" s="152">
        <v>101</v>
      </c>
      <c r="B111" s="143" t="s">
        <v>1825</v>
      </c>
      <c r="C111" s="196" t="s">
        <v>1907</v>
      </c>
      <c r="D111" s="194" t="s">
        <v>1899</v>
      </c>
      <c r="E111" s="104" t="s">
        <v>1859</v>
      </c>
      <c r="F111" s="205" t="s">
        <v>425</v>
      </c>
      <c r="G111" s="205" t="s">
        <v>237</v>
      </c>
      <c r="H111" s="192">
        <v>75.900000000000006</v>
      </c>
      <c r="I111" s="210">
        <v>65.599999999999994</v>
      </c>
      <c r="J111" s="192">
        <v>10.3</v>
      </c>
      <c r="K111" s="192" t="s">
        <v>28</v>
      </c>
      <c r="L111" s="108"/>
      <c r="M111" s="108"/>
      <c r="N111" s="149"/>
      <c r="O111" s="149"/>
      <c r="P111" s="183"/>
      <c r="Q111" s="168"/>
      <c r="R111" s="166"/>
      <c r="S111" s="172">
        <f t="shared" si="22"/>
        <v>8856000</v>
      </c>
      <c r="T111" s="172">
        <f t="shared" si="23"/>
        <v>44280000</v>
      </c>
      <c r="U111" s="175"/>
      <c r="V111" s="177">
        <v>0</v>
      </c>
      <c r="W111" s="173">
        <f t="shared" si="24"/>
        <v>196799.99999999997</v>
      </c>
      <c r="X111" s="187">
        <f t="shared" si="25"/>
        <v>53332800</v>
      </c>
      <c r="Y111" s="175"/>
    </row>
    <row r="112" spans="1:25" ht="43.5" customHeight="1" x14ac:dyDescent="0.2">
      <c r="A112" s="152">
        <v>102</v>
      </c>
      <c r="B112" s="145" t="s">
        <v>913</v>
      </c>
      <c r="C112" s="197" t="s">
        <v>35</v>
      </c>
      <c r="D112" s="197" t="s">
        <v>751</v>
      </c>
      <c r="E112" s="153" t="s">
        <v>914</v>
      </c>
      <c r="F112" s="206">
        <v>6</v>
      </c>
      <c r="G112" s="207" t="s">
        <v>416</v>
      </c>
      <c r="H112" s="211">
        <v>143.5</v>
      </c>
      <c r="I112" s="212">
        <v>20.8</v>
      </c>
      <c r="J112" s="211">
        <v>122.7</v>
      </c>
      <c r="K112" s="197" t="s">
        <v>28</v>
      </c>
      <c r="L112" s="108"/>
      <c r="M112" s="108"/>
      <c r="N112" s="149"/>
      <c r="O112" s="149"/>
      <c r="P112" s="183"/>
      <c r="Q112" s="168"/>
      <c r="R112" s="166"/>
      <c r="S112" s="172">
        <f t="shared" si="22"/>
        <v>2808000</v>
      </c>
      <c r="T112" s="172">
        <f t="shared" si="23"/>
        <v>14040000</v>
      </c>
      <c r="U112" s="175"/>
      <c r="V112" s="177">
        <v>0</v>
      </c>
      <c r="W112" s="173">
        <f t="shared" si="24"/>
        <v>62400</v>
      </c>
      <c r="X112" s="187">
        <f t="shared" si="25"/>
        <v>16910400</v>
      </c>
      <c r="Y112" s="175"/>
    </row>
    <row r="113" spans="1:25" ht="43.5" customHeight="1" x14ac:dyDescent="0.2">
      <c r="A113" s="152">
        <v>103</v>
      </c>
      <c r="B113" s="145" t="s">
        <v>933</v>
      </c>
      <c r="C113" s="197" t="s">
        <v>35</v>
      </c>
      <c r="D113" s="197" t="s">
        <v>751</v>
      </c>
      <c r="E113" s="153" t="s">
        <v>934</v>
      </c>
      <c r="F113" s="206">
        <v>6</v>
      </c>
      <c r="G113" s="207" t="s">
        <v>938</v>
      </c>
      <c r="H113" s="211">
        <v>351.1</v>
      </c>
      <c r="I113" s="212">
        <v>59.3</v>
      </c>
      <c r="J113" s="211">
        <v>291.8</v>
      </c>
      <c r="K113" s="197" t="s">
        <v>28</v>
      </c>
      <c r="L113" s="108"/>
      <c r="M113" s="108"/>
      <c r="N113" s="149"/>
      <c r="O113" s="149"/>
      <c r="P113" s="183"/>
      <c r="Q113" s="168"/>
      <c r="R113" s="166"/>
      <c r="S113" s="172">
        <f t="shared" si="22"/>
        <v>8005500</v>
      </c>
      <c r="T113" s="172">
        <f t="shared" si="23"/>
        <v>40027500</v>
      </c>
      <c r="U113" s="175"/>
      <c r="V113" s="177">
        <v>0</v>
      </c>
      <c r="W113" s="173">
        <f t="shared" si="24"/>
        <v>177900</v>
      </c>
      <c r="X113" s="187">
        <f t="shared" si="25"/>
        <v>48210900</v>
      </c>
      <c r="Y113" s="175"/>
    </row>
    <row r="114" spans="1:25" ht="43.5" customHeight="1" x14ac:dyDescent="0.2">
      <c r="A114" s="101">
        <v>104</v>
      </c>
      <c r="B114" s="145" t="s">
        <v>1096</v>
      </c>
      <c r="C114" s="197" t="s">
        <v>35</v>
      </c>
      <c r="D114" s="197" t="s">
        <v>956</v>
      </c>
      <c r="E114" s="153" t="s">
        <v>1097</v>
      </c>
      <c r="F114" s="206">
        <v>6</v>
      </c>
      <c r="G114" s="207" t="s">
        <v>1101</v>
      </c>
      <c r="H114" s="211">
        <v>351.8</v>
      </c>
      <c r="I114" s="212">
        <v>28.6</v>
      </c>
      <c r="J114" s="211">
        <v>323.2</v>
      </c>
      <c r="K114" s="197" t="s">
        <v>28</v>
      </c>
      <c r="L114" s="108"/>
      <c r="M114" s="108"/>
      <c r="N114" s="149"/>
      <c r="O114" s="149"/>
      <c r="P114" s="183"/>
      <c r="Q114" s="168"/>
      <c r="R114" s="166"/>
      <c r="S114" s="172">
        <f t="shared" si="22"/>
        <v>3861000</v>
      </c>
      <c r="T114" s="172">
        <f t="shared" si="23"/>
        <v>19305000</v>
      </c>
      <c r="U114" s="175"/>
      <c r="V114" s="177">
        <v>0</v>
      </c>
      <c r="W114" s="173">
        <f t="shared" si="24"/>
        <v>85800</v>
      </c>
      <c r="X114" s="187">
        <f t="shared" si="25"/>
        <v>23251800</v>
      </c>
      <c r="Y114" s="175"/>
    </row>
    <row r="115" spans="1:25" ht="43.5" customHeight="1" x14ac:dyDescent="0.2">
      <c r="A115" s="152">
        <v>105</v>
      </c>
      <c r="B115" s="145" t="s">
        <v>1235</v>
      </c>
      <c r="C115" s="198" t="s">
        <v>1236</v>
      </c>
      <c r="D115" s="197" t="s">
        <v>942</v>
      </c>
      <c r="E115" s="153" t="s">
        <v>1237</v>
      </c>
      <c r="F115" s="206">
        <v>6</v>
      </c>
      <c r="G115" s="207" t="s">
        <v>1241</v>
      </c>
      <c r="H115" s="211">
        <v>157.4</v>
      </c>
      <c r="I115" s="212">
        <v>24.7</v>
      </c>
      <c r="J115" s="211">
        <v>132.69999999999999</v>
      </c>
      <c r="K115" s="197" t="s">
        <v>28</v>
      </c>
      <c r="L115" s="108"/>
      <c r="M115" s="108"/>
      <c r="N115" s="149"/>
      <c r="O115" s="149"/>
      <c r="P115" s="183"/>
      <c r="Q115" s="168"/>
      <c r="R115" s="166"/>
      <c r="S115" s="172">
        <f t="shared" si="22"/>
        <v>3334500</v>
      </c>
      <c r="T115" s="172">
        <f t="shared" si="23"/>
        <v>16672500</v>
      </c>
      <c r="U115" s="175"/>
      <c r="V115" s="177">
        <v>0</v>
      </c>
      <c r="W115" s="173">
        <f t="shared" si="24"/>
        <v>74100</v>
      </c>
      <c r="X115" s="187">
        <f t="shared" si="25"/>
        <v>20081100</v>
      </c>
      <c r="Y115" s="175"/>
    </row>
    <row r="116" spans="1:25" ht="43.5" customHeight="1" x14ac:dyDescent="0.2">
      <c r="A116" s="101">
        <v>106</v>
      </c>
      <c r="B116" s="145" t="s">
        <v>1266</v>
      </c>
      <c r="C116" s="199" t="s">
        <v>1267</v>
      </c>
      <c r="D116" s="197" t="s">
        <v>942</v>
      </c>
      <c r="E116" s="153" t="s">
        <v>1268</v>
      </c>
      <c r="F116" s="206">
        <v>6</v>
      </c>
      <c r="G116" s="207" t="s">
        <v>1272</v>
      </c>
      <c r="H116" s="211">
        <v>158.69999999999999</v>
      </c>
      <c r="I116" s="212">
        <v>24.8</v>
      </c>
      <c r="J116" s="211">
        <v>133.9</v>
      </c>
      <c r="K116" s="197" t="s">
        <v>28</v>
      </c>
      <c r="L116" s="108"/>
      <c r="M116" s="108"/>
      <c r="N116" s="149"/>
      <c r="O116" s="149"/>
      <c r="P116" s="183"/>
      <c r="Q116" s="168"/>
      <c r="R116" s="166"/>
      <c r="S116" s="172">
        <f t="shared" si="22"/>
        <v>3348000</v>
      </c>
      <c r="T116" s="172">
        <f t="shared" si="23"/>
        <v>16740000</v>
      </c>
      <c r="U116" s="175"/>
      <c r="V116" s="177">
        <v>0</v>
      </c>
      <c r="W116" s="173">
        <f t="shared" si="24"/>
        <v>74400</v>
      </c>
      <c r="X116" s="187">
        <f t="shared" si="25"/>
        <v>20162400</v>
      </c>
      <c r="Y116" s="175"/>
    </row>
    <row r="117" spans="1:25" ht="43.5" customHeight="1" x14ac:dyDescent="0.2">
      <c r="A117" s="152">
        <v>107</v>
      </c>
      <c r="B117" s="145" t="s">
        <v>1428</v>
      </c>
      <c r="C117" s="197" t="s">
        <v>35</v>
      </c>
      <c r="D117" s="197" t="s">
        <v>956</v>
      </c>
      <c r="E117" s="153" t="s">
        <v>1429</v>
      </c>
      <c r="F117" s="206">
        <v>6</v>
      </c>
      <c r="G117" s="207" t="s">
        <v>1433</v>
      </c>
      <c r="H117" s="211">
        <v>237.4</v>
      </c>
      <c r="I117" s="212">
        <v>34.4</v>
      </c>
      <c r="J117" s="211">
        <v>203</v>
      </c>
      <c r="K117" s="197" t="s">
        <v>28</v>
      </c>
      <c r="L117" s="108"/>
      <c r="M117" s="108"/>
      <c r="N117" s="149"/>
      <c r="O117" s="149"/>
      <c r="P117" s="183"/>
      <c r="Q117" s="168"/>
      <c r="R117" s="166"/>
      <c r="S117" s="172">
        <f t="shared" si="22"/>
        <v>4644000</v>
      </c>
      <c r="T117" s="172">
        <f t="shared" si="23"/>
        <v>23220000</v>
      </c>
      <c r="U117" s="175"/>
      <c r="V117" s="177">
        <v>0</v>
      </c>
      <c r="W117" s="173">
        <f t="shared" si="24"/>
        <v>103200</v>
      </c>
      <c r="X117" s="187">
        <f t="shared" si="25"/>
        <v>27967200</v>
      </c>
      <c r="Y117" s="175"/>
    </row>
    <row r="118" spans="1:25" ht="26.25" customHeight="1" x14ac:dyDescent="0.2">
      <c r="A118" s="648">
        <v>108</v>
      </c>
      <c r="B118" s="650" t="s">
        <v>1440</v>
      </c>
      <c r="C118" s="652" t="s">
        <v>1441</v>
      </c>
      <c r="D118" s="197" t="s">
        <v>956</v>
      </c>
      <c r="E118" s="654" t="s">
        <v>1442</v>
      </c>
      <c r="F118" s="206">
        <v>6</v>
      </c>
      <c r="G118" s="207" t="s">
        <v>1446</v>
      </c>
      <c r="H118" s="211">
        <v>61.6</v>
      </c>
      <c r="I118" s="212">
        <v>8.9</v>
      </c>
      <c r="J118" s="211">
        <v>52.7</v>
      </c>
      <c r="K118" s="197" t="s">
        <v>28</v>
      </c>
      <c r="L118" s="108"/>
      <c r="M118" s="108"/>
      <c r="N118" s="149"/>
      <c r="O118" s="149"/>
      <c r="P118" s="184"/>
      <c r="Q118" s="185"/>
      <c r="R118" s="166"/>
      <c r="S118" s="172">
        <f t="shared" ref="S118" si="26">I118*135000</f>
        <v>1201500</v>
      </c>
      <c r="T118" s="172">
        <f t="shared" ref="T118" si="27">I118*135000*5</f>
        <v>6007500</v>
      </c>
      <c r="U118" s="175"/>
      <c r="V118" s="177">
        <v>0</v>
      </c>
      <c r="W118" s="173">
        <f t="shared" ref="W118" si="28">I118*3000</f>
        <v>26700</v>
      </c>
      <c r="X118" s="187">
        <f t="shared" ref="X118" si="29">S118+T118+U118+V118+W118</f>
        <v>7235700</v>
      </c>
      <c r="Y118" s="175"/>
    </row>
    <row r="119" spans="1:25" ht="26.25" customHeight="1" x14ac:dyDescent="0.2">
      <c r="A119" s="649"/>
      <c r="B119" s="651"/>
      <c r="C119" s="653"/>
      <c r="D119" s="197" t="s">
        <v>956</v>
      </c>
      <c r="E119" s="655"/>
      <c r="F119" s="206">
        <v>6</v>
      </c>
      <c r="G119" s="207" t="s">
        <v>1488</v>
      </c>
      <c r="H119" s="211">
        <v>179</v>
      </c>
      <c r="I119" s="212">
        <v>26.3</v>
      </c>
      <c r="J119" s="211">
        <v>152.69999999999999</v>
      </c>
      <c r="K119" s="197" t="s">
        <v>28</v>
      </c>
      <c r="L119" s="108"/>
      <c r="M119" s="108"/>
      <c r="N119" s="149"/>
      <c r="O119" s="149"/>
      <c r="P119" s="184"/>
      <c r="Q119" s="185"/>
      <c r="R119" s="166"/>
      <c r="S119" s="172">
        <f t="shared" si="22"/>
        <v>3550500</v>
      </c>
      <c r="T119" s="172">
        <f t="shared" si="23"/>
        <v>17752500</v>
      </c>
      <c r="U119" s="175"/>
      <c r="V119" s="177">
        <v>0</v>
      </c>
      <c r="W119" s="173">
        <f t="shared" si="24"/>
        <v>78900</v>
      </c>
      <c r="X119" s="187">
        <f t="shared" si="25"/>
        <v>21381900</v>
      </c>
      <c r="Y119" s="175"/>
    </row>
    <row r="120" spans="1:25" ht="43.5" customHeight="1" x14ac:dyDescent="0.2">
      <c r="A120" s="101">
        <v>109</v>
      </c>
      <c r="B120" s="146" t="s">
        <v>1826</v>
      </c>
      <c r="C120" s="200" t="s">
        <v>1775</v>
      </c>
      <c r="D120" s="191" t="s">
        <v>1776</v>
      </c>
      <c r="E120" s="203" t="s">
        <v>1863</v>
      </c>
      <c r="F120" s="208" t="s">
        <v>48</v>
      </c>
      <c r="G120" s="208" t="s">
        <v>137</v>
      </c>
      <c r="H120" s="213">
        <v>108.9</v>
      </c>
      <c r="I120" s="214">
        <v>1.1000000000000001</v>
      </c>
      <c r="J120" s="209">
        <v>107.8</v>
      </c>
      <c r="K120" s="209" t="s">
        <v>28</v>
      </c>
      <c r="L120" s="108"/>
      <c r="M120" s="108"/>
      <c r="N120" s="149"/>
      <c r="O120" s="149"/>
      <c r="P120" s="183"/>
      <c r="Q120" s="168"/>
      <c r="R120" s="166"/>
      <c r="S120" s="172">
        <f t="shared" si="22"/>
        <v>148500</v>
      </c>
      <c r="T120" s="172">
        <f t="shared" si="23"/>
        <v>742500</v>
      </c>
      <c r="U120" s="175"/>
      <c r="V120" s="177">
        <v>0</v>
      </c>
      <c r="W120" s="173">
        <f t="shared" si="24"/>
        <v>3300.0000000000005</v>
      </c>
      <c r="X120" s="187">
        <f t="shared" si="25"/>
        <v>894300</v>
      </c>
      <c r="Y120" s="175"/>
    </row>
    <row r="121" spans="1:25" ht="43.5" customHeight="1" x14ac:dyDescent="0.25">
      <c r="A121" s="151">
        <v>110</v>
      </c>
      <c r="B121" s="146" t="s">
        <v>1827</v>
      </c>
      <c r="C121" s="201" t="s">
        <v>1908</v>
      </c>
      <c r="D121" s="202" t="s">
        <v>1909</v>
      </c>
      <c r="E121" s="153" t="s">
        <v>1860</v>
      </c>
      <c r="F121" s="208" t="s">
        <v>457</v>
      </c>
      <c r="G121" s="208" t="s">
        <v>27</v>
      </c>
      <c r="H121" s="209">
        <v>180.3</v>
      </c>
      <c r="I121" s="214">
        <v>80.2</v>
      </c>
      <c r="J121" s="209">
        <v>100.1</v>
      </c>
      <c r="K121" s="200" t="s">
        <v>28</v>
      </c>
      <c r="L121" s="108"/>
      <c r="M121" s="108"/>
      <c r="N121" s="149"/>
      <c r="O121" s="149"/>
      <c r="P121" s="183"/>
      <c r="Q121" s="168"/>
      <c r="R121" s="166"/>
      <c r="S121" s="172">
        <f t="shared" si="22"/>
        <v>10827000</v>
      </c>
      <c r="T121" s="172">
        <f t="shared" si="23"/>
        <v>54135000</v>
      </c>
      <c r="U121" s="175"/>
      <c r="V121" s="177">
        <v>0</v>
      </c>
      <c r="W121" s="173">
        <f t="shared" si="24"/>
        <v>240600</v>
      </c>
      <c r="X121" s="187">
        <f t="shared" si="25"/>
        <v>65202600</v>
      </c>
      <c r="Y121" s="175"/>
    </row>
    <row r="122" spans="1:25" ht="43.5" customHeight="1" x14ac:dyDescent="0.2">
      <c r="A122" s="101">
        <v>111</v>
      </c>
      <c r="B122" s="146" t="s">
        <v>1828</v>
      </c>
      <c r="C122" s="191" t="s">
        <v>1910</v>
      </c>
      <c r="D122" s="202" t="s">
        <v>1909</v>
      </c>
      <c r="E122" s="153" t="s">
        <v>1861</v>
      </c>
      <c r="F122" s="208" t="s">
        <v>457</v>
      </c>
      <c r="G122" s="208" t="s">
        <v>485</v>
      </c>
      <c r="H122" s="209">
        <v>562.20000000000005</v>
      </c>
      <c r="I122" s="214">
        <v>230.5</v>
      </c>
      <c r="J122" s="209">
        <v>331.7</v>
      </c>
      <c r="K122" s="200" t="s">
        <v>28</v>
      </c>
      <c r="L122" s="108"/>
      <c r="M122" s="108"/>
      <c r="N122" s="149"/>
      <c r="O122" s="149"/>
      <c r="P122" s="183"/>
      <c r="Q122" s="168"/>
      <c r="R122" s="166"/>
      <c r="S122" s="172">
        <f t="shared" ref="S122" si="30">I122*135000</f>
        <v>31117500</v>
      </c>
      <c r="T122" s="172">
        <f t="shared" ref="T122" si="31">I122*135000*5</f>
        <v>155587500</v>
      </c>
      <c r="U122" s="175"/>
      <c r="V122" s="177">
        <v>0</v>
      </c>
      <c r="W122" s="173">
        <f t="shared" ref="W122" si="32">I122*3000</f>
        <v>691500</v>
      </c>
      <c r="X122" s="187">
        <f t="shared" ref="X122" si="33">S122+T122+U122+V122+W122</f>
        <v>187396500</v>
      </c>
      <c r="Y122" s="175"/>
    </row>
    <row r="123" spans="1:25" s="226" customFormat="1" ht="43.5" customHeight="1" x14ac:dyDescent="0.25">
      <c r="A123" s="643" t="s">
        <v>1896</v>
      </c>
      <c r="B123" s="644"/>
      <c r="C123" s="644"/>
      <c r="D123" s="644"/>
      <c r="E123" s="644"/>
      <c r="F123" s="644"/>
      <c r="G123" s="645"/>
      <c r="H123" s="193">
        <f>SUM(H6:H122)</f>
        <v>19731.7</v>
      </c>
      <c r="I123" s="193">
        <f>SUM(I6:I122)</f>
        <v>6038.5000000000018</v>
      </c>
      <c r="J123" s="193">
        <f>SUM(J6:J122)</f>
        <v>13693.200000000004</v>
      </c>
      <c r="K123" s="216"/>
      <c r="L123" s="217"/>
      <c r="M123" s="217"/>
      <c r="N123" s="218"/>
      <c r="O123" s="218"/>
      <c r="P123" s="219"/>
      <c r="Q123" s="220"/>
      <c r="R123" s="221">
        <f>SUM(R6:R122)</f>
        <v>0</v>
      </c>
      <c r="S123" s="222">
        <f t="shared" si="22"/>
        <v>815197500.00000024</v>
      </c>
      <c r="T123" s="222">
        <f t="shared" si="23"/>
        <v>4075987500.000001</v>
      </c>
      <c r="U123" s="222">
        <f>SUM(U6:U122)</f>
        <v>0</v>
      </c>
      <c r="V123" s="222">
        <f>SUM(V6:V122)</f>
        <v>0</v>
      </c>
      <c r="W123" s="224">
        <f t="shared" si="24"/>
        <v>18115500.000000004</v>
      </c>
      <c r="X123" s="225">
        <f t="shared" si="25"/>
        <v>4909300500.000001</v>
      </c>
      <c r="Y123" s="223"/>
    </row>
  </sheetData>
  <autoFilter ref="A3:W123">
    <filterColumn colId="5" showButton="0"/>
    <filterColumn colId="6" showButton="0"/>
    <filterColumn colId="7" showButton="0"/>
    <filterColumn colId="8" showButton="0"/>
    <filterColumn colId="11" showButton="0"/>
    <filterColumn colId="18" showButton="0"/>
  </autoFilter>
  <mergeCells count="72">
    <mergeCell ref="A79:A80"/>
    <mergeCell ref="B79:B80"/>
    <mergeCell ref="J21:J23"/>
    <mergeCell ref="K21:K23"/>
    <mergeCell ref="L21:L23"/>
    <mergeCell ref="C79:C80"/>
    <mergeCell ref="M21:M23"/>
    <mergeCell ref="N21:N23"/>
    <mergeCell ref="O21:O23"/>
    <mergeCell ref="K16:K17"/>
    <mergeCell ref="L16:L17"/>
    <mergeCell ref="M16:M17"/>
    <mergeCell ref="N16:N17"/>
    <mergeCell ref="O16:O17"/>
    <mergeCell ref="G16:G17"/>
    <mergeCell ref="H16:H17"/>
    <mergeCell ref="I16:I17"/>
    <mergeCell ref="A21:A23"/>
    <mergeCell ref="F21:F23"/>
    <mergeCell ref="G21:G23"/>
    <mergeCell ref="H21:H23"/>
    <mergeCell ref="I21:I23"/>
    <mergeCell ref="D21:D23"/>
    <mergeCell ref="A1:T2"/>
    <mergeCell ref="A3:A4"/>
    <mergeCell ref="B3:B4"/>
    <mergeCell ref="C3:C4"/>
    <mergeCell ref="E3:E4"/>
    <mergeCell ref="F3:K3"/>
    <mergeCell ref="L3:O3"/>
    <mergeCell ref="P3:P4"/>
    <mergeCell ref="T3:T4"/>
    <mergeCell ref="D3:D4"/>
    <mergeCell ref="R3:R4"/>
    <mergeCell ref="S3:S4"/>
    <mergeCell ref="W3:W4"/>
    <mergeCell ref="X3:X4"/>
    <mergeCell ref="Y3:Y4"/>
    <mergeCell ref="Q3:Q4"/>
    <mergeCell ref="P21:P23"/>
    <mergeCell ref="Q21:Q23"/>
    <mergeCell ref="T21:T23"/>
    <mergeCell ref="U21:U23"/>
    <mergeCell ref="V21:V23"/>
    <mergeCell ref="U3:U4"/>
    <mergeCell ref="V3:V4"/>
    <mergeCell ref="W21:W23"/>
    <mergeCell ref="X21:X23"/>
    <mergeCell ref="Y21:Y23"/>
    <mergeCell ref="P16:P17"/>
    <mergeCell ref="Q16:Q17"/>
    <mergeCell ref="Y16:Y17"/>
    <mergeCell ref="X16:X17"/>
    <mergeCell ref="W16:W17"/>
    <mergeCell ref="V16:V17"/>
    <mergeCell ref="T16:T17"/>
    <mergeCell ref="R16:R17"/>
    <mergeCell ref="U16:U17"/>
    <mergeCell ref="R21:R23"/>
    <mergeCell ref="S21:S23"/>
    <mergeCell ref="A123:G123"/>
    <mergeCell ref="A83:A84"/>
    <mergeCell ref="B83:B84"/>
    <mergeCell ref="A118:A119"/>
    <mergeCell ref="B118:B119"/>
    <mergeCell ref="C118:C119"/>
    <mergeCell ref="E118:E119"/>
    <mergeCell ref="C83:C84"/>
    <mergeCell ref="J16:J17"/>
    <mergeCell ref="A16:A17"/>
    <mergeCell ref="F16:F17"/>
    <mergeCell ref="S16:S17"/>
  </mergeCells>
  <pageMargins left="0.51180993000874897" right="0.26" top="0.42" bottom="0" header="0.31496062992126" footer="0.31496062992126"/>
  <pageSetup paperSize="9" scale="88" orientation="landscape" r:id="rId1"/>
  <rowBreaks count="6" manualBreakCount="6">
    <brk id="15" max="19" man="1"/>
    <brk id="26" max="16383" man="1"/>
    <brk id="38" max="19" man="1"/>
    <brk id="49" max="16383" man="1"/>
    <brk id="61" max="19" man="1"/>
    <brk id="108" max="1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2"/>
  <sheetViews>
    <sheetView zoomScaleNormal="100" zoomScaleSheetLayoutView="40" workbookViewId="0">
      <selection activeCell="B5" sqref="B1:O1048576"/>
    </sheetView>
  </sheetViews>
  <sheetFormatPr defaultColWidth="9.125" defaultRowHeight="43.5" customHeight="1" x14ac:dyDescent="0.2"/>
  <cols>
    <col min="1" max="1" width="5.75" style="109" customWidth="1"/>
    <col min="2" max="2" width="33.25" style="109" customWidth="1"/>
    <col min="3" max="3" width="21" style="109" hidden="1" customWidth="1"/>
    <col min="4" max="4" width="15.875" style="110" customWidth="1"/>
    <col min="5" max="5" width="8.25" style="109" hidden="1" customWidth="1"/>
    <col min="6" max="6" width="7.625" style="109" hidden="1" customWidth="1"/>
    <col min="7" max="7" width="10.375" style="109" hidden="1" customWidth="1"/>
    <col min="8" max="8" width="9.875" style="109" hidden="1" customWidth="1"/>
    <col min="9" max="9" width="8.75" style="109" hidden="1" customWidth="1"/>
    <col min="10" max="10" width="8.75" style="112" hidden="1" customWidth="1"/>
    <col min="11" max="11" width="10" style="109" hidden="1" customWidth="1"/>
    <col min="12" max="12" width="12.125" style="109" hidden="1" customWidth="1"/>
    <col min="13" max="13" width="11" style="113" hidden="1" customWidth="1"/>
    <col min="14" max="14" width="10.125" style="113" hidden="1" customWidth="1"/>
    <col min="15" max="15" width="6.875" style="114" customWidth="1"/>
    <col min="16" max="18" width="12.875" style="114" customWidth="1"/>
    <col min="19" max="20" width="17.75" style="114" customWidth="1"/>
    <col min="21" max="21" width="15.875" style="109" hidden="1" customWidth="1"/>
    <col min="22" max="23" width="9.125" style="109" hidden="1" customWidth="1"/>
    <col min="24" max="16384" width="9.125" style="109"/>
  </cols>
  <sheetData>
    <row r="1" spans="1:23" ht="43.5" customHeight="1" x14ac:dyDescent="0.2">
      <c r="A1" s="632" t="s">
        <v>1794</v>
      </c>
      <c r="B1" s="633"/>
      <c r="C1" s="633"/>
      <c r="D1" s="633"/>
      <c r="E1" s="633"/>
      <c r="F1" s="633"/>
      <c r="G1" s="633"/>
      <c r="H1" s="633"/>
      <c r="I1" s="633"/>
      <c r="J1" s="633"/>
      <c r="K1" s="633"/>
      <c r="L1" s="633"/>
      <c r="M1" s="633"/>
      <c r="N1" s="633"/>
      <c r="O1" s="633"/>
      <c r="P1" s="633"/>
      <c r="Q1" s="633"/>
      <c r="R1" s="633"/>
      <c r="S1" s="633"/>
      <c r="T1" s="633"/>
    </row>
    <row r="2" spans="1:23" ht="43.5" customHeight="1" x14ac:dyDescent="0.2">
      <c r="A2" s="633"/>
      <c r="B2" s="633"/>
      <c r="C2" s="633"/>
      <c r="D2" s="633"/>
      <c r="E2" s="633"/>
      <c r="F2" s="633"/>
      <c r="G2" s="633"/>
      <c r="H2" s="633"/>
      <c r="I2" s="633"/>
      <c r="J2" s="633"/>
      <c r="K2" s="633"/>
      <c r="L2" s="633"/>
      <c r="M2" s="633"/>
      <c r="N2" s="633"/>
      <c r="O2" s="633"/>
      <c r="P2" s="633"/>
      <c r="Q2" s="633"/>
      <c r="R2" s="633"/>
      <c r="S2" s="633"/>
      <c r="T2" s="633"/>
    </row>
    <row r="3" spans="1:23" ht="43.5" customHeight="1" x14ac:dyDescent="0.2">
      <c r="A3" s="628" t="s">
        <v>0</v>
      </c>
      <c r="B3" s="624" t="s">
        <v>1</v>
      </c>
      <c r="C3" s="624" t="s">
        <v>2</v>
      </c>
      <c r="D3" s="624" t="s">
        <v>1784</v>
      </c>
      <c r="E3" s="634" t="s">
        <v>1768</v>
      </c>
      <c r="F3" s="634"/>
      <c r="G3" s="634"/>
      <c r="H3" s="634"/>
      <c r="I3" s="634"/>
      <c r="J3" s="634"/>
      <c r="K3" s="635" t="s">
        <v>5</v>
      </c>
      <c r="L3" s="636"/>
      <c r="M3" s="636"/>
      <c r="N3" s="637"/>
      <c r="O3" s="815" t="s">
        <v>1785</v>
      </c>
      <c r="P3" s="622" t="s">
        <v>1795</v>
      </c>
      <c r="Q3" s="622"/>
      <c r="R3" s="622"/>
      <c r="S3" s="622"/>
      <c r="T3" s="819" t="s">
        <v>6</v>
      </c>
      <c r="U3" s="108"/>
      <c r="V3" s="108"/>
      <c r="W3" s="108"/>
    </row>
    <row r="4" spans="1:23" ht="43.5" customHeight="1" x14ac:dyDescent="0.2">
      <c r="A4" s="628"/>
      <c r="B4" s="624"/>
      <c r="C4" s="624"/>
      <c r="D4" s="624"/>
      <c r="E4" s="97" t="s">
        <v>1773</v>
      </c>
      <c r="F4" s="97" t="s">
        <v>13</v>
      </c>
      <c r="G4" s="98" t="s">
        <v>15</v>
      </c>
      <c r="H4" s="98" t="s">
        <v>16</v>
      </c>
      <c r="I4" s="98" t="s">
        <v>17</v>
      </c>
      <c r="J4" s="98" t="s">
        <v>14</v>
      </c>
      <c r="K4" s="100" t="s">
        <v>12</v>
      </c>
      <c r="L4" s="100" t="s">
        <v>13</v>
      </c>
      <c r="M4" s="100" t="s">
        <v>1763</v>
      </c>
      <c r="N4" s="98" t="s">
        <v>14</v>
      </c>
      <c r="O4" s="816"/>
      <c r="P4" s="140" t="s">
        <v>1786</v>
      </c>
      <c r="Q4" s="140" t="s">
        <v>1787</v>
      </c>
      <c r="R4" s="140" t="s">
        <v>1788</v>
      </c>
      <c r="S4" s="142" t="s">
        <v>1796</v>
      </c>
      <c r="T4" s="820"/>
      <c r="U4" s="108"/>
      <c r="V4" s="108"/>
      <c r="W4" s="108"/>
    </row>
    <row r="5" spans="1:23" ht="43.5" customHeight="1" x14ac:dyDescent="0.25">
      <c r="A5" s="101">
        <v>1</v>
      </c>
      <c r="B5" s="121" t="s">
        <v>1756</v>
      </c>
      <c r="C5" s="121" t="s">
        <v>1770</v>
      </c>
      <c r="D5" s="155" t="s">
        <v>22</v>
      </c>
      <c r="E5" s="101" t="s">
        <v>27</v>
      </c>
      <c r="F5" s="101" t="s">
        <v>27</v>
      </c>
      <c r="G5" s="120">
        <v>703</v>
      </c>
      <c r="H5" s="136">
        <v>199.9</v>
      </c>
      <c r="I5" s="120">
        <f t="shared" ref="I5:I7" si="0">G5-H5</f>
        <v>503.1</v>
      </c>
      <c r="J5" s="120" t="s">
        <v>28</v>
      </c>
      <c r="K5" s="101" t="s">
        <v>29</v>
      </c>
      <c r="L5" s="101" t="s">
        <v>30</v>
      </c>
      <c r="M5" s="122">
        <v>703</v>
      </c>
      <c r="N5" s="120" t="s">
        <v>28</v>
      </c>
      <c r="O5" s="132"/>
      <c r="P5" s="132" t="s">
        <v>1789</v>
      </c>
      <c r="Q5" s="132" t="s">
        <v>1789</v>
      </c>
      <c r="R5" s="132" t="s">
        <v>1789</v>
      </c>
      <c r="S5" s="132" t="s">
        <v>1789</v>
      </c>
      <c r="T5" s="132"/>
      <c r="U5" s="104"/>
      <c r="V5" s="117"/>
      <c r="W5" s="101" t="s">
        <v>33</v>
      </c>
    </row>
    <row r="6" spans="1:23" ht="43.5" customHeight="1" x14ac:dyDescent="0.2">
      <c r="A6" s="101">
        <v>2</v>
      </c>
      <c r="B6" s="121" t="s">
        <v>1612</v>
      </c>
      <c r="C6" s="121" t="s">
        <v>121</v>
      </c>
      <c r="D6" s="155" t="s">
        <v>122</v>
      </c>
      <c r="E6" s="101" t="s">
        <v>27</v>
      </c>
      <c r="F6" s="101" t="s">
        <v>125</v>
      </c>
      <c r="G6" s="120">
        <v>162</v>
      </c>
      <c r="H6" s="136">
        <v>72.7</v>
      </c>
      <c r="I6" s="120">
        <f t="shared" si="0"/>
        <v>89.3</v>
      </c>
      <c r="J6" s="120" t="s">
        <v>28</v>
      </c>
      <c r="K6" s="101" t="s">
        <v>29</v>
      </c>
      <c r="L6" s="101" t="s">
        <v>126</v>
      </c>
      <c r="M6" s="122">
        <v>162</v>
      </c>
      <c r="N6" s="120" t="s">
        <v>28</v>
      </c>
      <c r="O6" s="107"/>
      <c r="P6" s="132" t="s">
        <v>1789</v>
      </c>
      <c r="Q6" s="132" t="s">
        <v>1789</v>
      </c>
      <c r="R6" s="132" t="s">
        <v>1789</v>
      </c>
      <c r="S6" s="132" t="s">
        <v>1789</v>
      </c>
      <c r="T6" s="132"/>
      <c r="U6" s="118"/>
      <c r="V6" s="102"/>
      <c r="W6" s="101"/>
    </row>
    <row r="7" spans="1:23" ht="43.5" customHeight="1" x14ac:dyDescent="0.2">
      <c r="A7" s="101">
        <v>3</v>
      </c>
      <c r="B7" s="121" t="s">
        <v>1545</v>
      </c>
      <c r="C7" s="102" t="s">
        <v>35</v>
      </c>
      <c r="D7" s="155" t="s">
        <v>1546</v>
      </c>
      <c r="E7" s="101" t="s">
        <v>27</v>
      </c>
      <c r="F7" s="101" t="s">
        <v>485</v>
      </c>
      <c r="G7" s="120">
        <v>32.6</v>
      </c>
      <c r="H7" s="136">
        <v>14.8</v>
      </c>
      <c r="I7" s="120">
        <f t="shared" si="0"/>
        <v>17.8</v>
      </c>
      <c r="J7" s="120" t="s">
        <v>28</v>
      </c>
      <c r="K7" s="101">
        <v>18</v>
      </c>
      <c r="L7" s="101">
        <v>978</v>
      </c>
      <c r="M7" s="122">
        <v>32.6</v>
      </c>
      <c r="N7" s="120" t="s">
        <v>28</v>
      </c>
      <c r="O7" s="107"/>
      <c r="P7" s="132" t="s">
        <v>1789</v>
      </c>
      <c r="Q7" s="132" t="s">
        <v>1789</v>
      </c>
      <c r="R7" s="132" t="s">
        <v>1789</v>
      </c>
      <c r="S7" s="132" t="s">
        <v>1789</v>
      </c>
      <c r="T7" s="132"/>
      <c r="U7" s="103"/>
      <c r="V7" s="102"/>
      <c r="W7" s="101" t="s">
        <v>1548</v>
      </c>
    </row>
    <row r="8" spans="1:23" ht="43.5" customHeight="1" x14ac:dyDescent="0.2">
      <c r="A8" s="101">
        <v>4</v>
      </c>
      <c r="B8" s="102" t="s">
        <v>127</v>
      </c>
      <c r="C8" s="102" t="s">
        <v>35</v>
      </c>
      <c r="D8" s="155" t="s">
        <v>128</v>
      </c>
      <c r="E8" s="101" t="s">
        <v>27</v>
      </c>
      <c r="F8" s="101" t="s">
        <v>131</v>
      </c>
      <c r="G8" s="120">
        <v>64.8</v>
      </c>
      <c r="H8" s="136">
        <v>28.7</v>
      </c>
      <c r="I8" s="120">
        <f t="shared" ref="I8:I15" si="1">G8-H8</f>
        <v>36.099999999999994</v>
      </c>
      <c r="J8" s="120" t="s">
        <v>28</v>
      </c>
      <c r="K8" s="101" t="s">
        <v>29</v>
      </c>
      <c r="L8" s="101" t="s">
        <v>132</v>
      </c>
      <c r="M8" s="122">
        <v>64.8</v>
      </c>
      <c r="N8" s="120" t="s">
        <v>28</v>
      </c>
      <c r="O8" s="107"/>
      <c r="P8" s="132" t="s">
        <v>1789</v>
      </c>
      <c r="Q8" s="132" t="s">
        <v>1789</v>
      </c>
      <c r="R8" s="132" t="s">
        <v>1789</v>
      </c>
      <c r="S8" s="132" t="s">
        <v>1789</v>
      </c>
      <c r="T8" s="132"/>
      <c r="U8" s="104"/>
      <c r="V8" s="102"/>
      <c r="W8" s="101"/>
    </row>
    <row r="9" spans="1:23" ht="43.5" customHeight="1" x14ac:dyDescent="0.2">
      <c r="A9" s="101">
        <v>5</v>
      </c>
      <c r="B9" s="102" t="s">
        <v>1613</v>
      </c>
      <c r="C9" s="121" t="s">
        <v>1614</v>
      </c>
      <c r="D9" s="155" t="s">
        <v>133</v>
      </c>
      <c r="E9" s="101" t="s">
        <v>27</v>
      </c>
      <c r="F9" s="101" t="s">
        <v>137</v>
      </c>
      <c r="G9" s="120">
        <v>97.5</v>
      </c>
      <c r="H9" s="136">
        <v>42.9</v>
      </c>
      <c r="I9" s="120">
        <f t="shared" si="1"/>
        <v>54.6</v>
      </c>
      <c r="J9" s="120" t="s">
        <v>28</v>
      </c>
      <c r="K9" s="101" t="s">
        <v>29</v>
      </c>
      <c r="L9" s="101" t="s">
        <v>138</v>
      </c>
      <c r="M9" s="122">
        <v>97.5</v>
      </c>
      <c r="N9" s="120" t="s">
        <v>28</v>
      </c>
      <c r="O9" s="107"/>
      <c r="P9" s="132" t="s">
        <v>1789</v>
      </c>
      <c r="Q9" s="132" t="s">
        <v>1789</v>
      </c>
      <c r="R9" s="132" t="s">
        <v>1789</v>
      </c>
      <c r="S9" s="132" t="s">
        <v>1789</v>
      </c>
      <c r="T9" s="132"/>
      <c r="U9" s="103" t="s">
        <v>140</v>
      </c>
      <c r="V9" s="102"/>
      <c r="W9" s="101" t="s">
        <v>141</v>
      </c>
    </row>
    <row r="10" spans="1:23" ht="43.5" customHeight="1" x14ac:dyDescent="0.2">
      <c r="A10" s="101">
        <v>6</v>
      </c>
      <c r="B10" s="102" t="s">
        <v>198</v>
      </c>
      <c r="C10" s="102" t="s">
        <v>35</v>
      </c>
      <c r="D10" s="155" t="s">
        <v>199</v>
      </c>
      <c r="E10" s="101" t="s">
        <v>27</v>
      </c>
      <c r="F10" s="101" t="s">
        <v>203</v>
      </c>
      <c r="G10" s="120">
        <v>97.1</v>
      </c>
      <c r="H10" s="136">
        <v>40.6</v>
      </c>
      <c r="I10" s="120">
        <f t="shared" si="1"/>
        <v>56.499999999999993</v>
      </c>
      <c r="J10" s="120" t="s">
        <v>28</v>
      </c>
      <c r="K10" s="101" t="s">
        <v>29</v>
      </c>
      <c r="L10" s="101">
        <v>991</v>
      </c>
      <c r="M10" s="122">
        <v>97.1</v>
      </c>
      <c r="N10" s="120" t="s">
        <v>28</v>
      </c>
      <c r="O10" s="107"/>
      <c r="P10" s="132" t="s">
        <v>1789</v>
      </c>
      <c r="Q10" s="132" t="s">
        <v>1789</v>
      </c>
      <c r="R10" s="132" t="s">
        <v>1789</v>
      </c>
      <c r="S10" s="132" t="s">
        <v>1789</v>
      </c>
      <c r="T10" s="132"/>
      <c r="U10" s="103" t="s">
        <v>204</v>
      </c>
      <c r="V10" s="102"/>
      <c r="W10" s="101"/>
    </row>
    <row r="11" spans="1:23" ht="43.5" customHeight="1" x14ac:dyDescent="0.2">
      <c r="A11" s="101">
        <v>7</v>
      </c>
      <c r="B11" s="102" t="s">
        <v>259</v>
      </c>
      <c r="C11" s="102" t="s">
        <v>35</v>
      </c>
      <c r="D11" s="155" t="s">
        <v>260</v>
      </c>
      <c r="E11" s="101" t="s">
        <v>27</v>
      </c>
      <c r="F11" s="101" t="s">
        <v>263</v>
      </c>
      <c r="G11" s="120">
        <v>32.299999999999997</v>
      </c>
      <c r="H11" s="136">
        <v>12.9</v>
      </c>
      <c r="I11" s="120">
        <f t="shared" si="1"/>
        <v>19.399999999999999</v>
      </c>
      <c r="J11" s="120" t="s">
        <v>28</v>
      </c>
      <c r="K11" s="101" t="s">
        <v>29</v>
      </c>
      <c r="L11" s="101">
        <v>1001</v>
      </c>
      <c r="M11" s="122">
        <v>32.299999999999997</v>
      </c>
      <c r="N11" s="120" t="s">
        <v>28</v>
      </c>
      <c r="O11" s="107"/>
      <c r="P11" s="132" t="s">
        <v>1789</v>
      </c>
      <c r="Q11" s="132" t="s">
        <v>1789</v>
      </c>
      <c r="R11" s="132" t="s">
        <v>1789</v>
      </c>
      <c r="S11" s="132" t="s">
        <v>1789</v>
      </c>
      <c r="T11" s="132"/>
      <c r="U11" s="103" t="s">
        <v>264</v>
      </c>
      <c r="V11" s="102"/>
      <c r="W11" s="101"/>
    </row>
    <row r="12" spans="1:23" ht="43.5" customHeight="1" x14ac:dyDescent="0.2">
      <c r="A12" s="101">
        <v>8</v>
      </c>
      <c r="B12" s="102" t="s">
        <v>1555</v>
      </c>
      <c r="C12" s="102" t="s">
        <v>35</v>
      </c>
      <c r="D12" s="155" t="s">
        <v>1549</v>
      </c>
      <c r="E12" s="101" t="s">
        <v>27</v>
      </c>
      <c r="F12" s="101" t="s">
        <v>289</v>
      </c>
      <c r="G12" s="120">
        <v>162</v>
      </c>
      <c r="H12" s="136">
        <v>63.3</v>
      </c>
      <c r="I12" s="120">
        <f t="shared" si="1"/>
        <v>98.7</v>
      </c>
      <c r="J12" s="120" t="s">
        <v>28</v>
      </c>
      <c r="K12" s="101" t="s">
        <v>29</v>
      </c>
      <c r="L12" s="101">
        <v>1005</v>
      </c>
      <c r="M12" s="122">
        <v>162</v>
      </c>
      <c r="N12" s="120" t="s">
        <v>28</v>
      </c>
      <c r="O12" s="107"/>
      <c r="P12" s="132" t="s">
        <v>1789</v>
      </c>
      <c r="Q12" s="132" t="s">
        <v>1789</v>
      </c>
      <c r="R12" s="132" t="s">
        <v>1789</v>
      </c>
      <c r="S12" s="132" t="s">
        <v>1789</v>
      </c>
      <c r="T12" s="132"/>
      <c r="U12" s="103" t="s">
        <v>291</v>
      </c>
      <c r="V12" s="102"/>
      <c r="W12" s="101" t="s">
        <v>141</v>
      </c>
    </row>
    <row r="13" spans="1:23" ht="43.5" customHeight="1" x14ac:dyDescent="0.2">
      <c r="A13" s="101">
        <v>9</v>
      </c>
      <c r="B13" s="102" t="s">
        <v>1556</v>
      </c>
      <c r="C13" s="102" t="s">
        <v>35</v>
      </c>
      <c r="D13" s="155" t="s">
        <v>1553</v>
      </c>
      <c r="E13" s="101" t="s">
        <v>27</v>
      </c>
      <c r="F13" s="101" t="s">
        <v>325</v>
      </c>
      <c r="G13" s="120">
        <v>32.6</v>
      </c>
      <c r="H13" s="136">
        <v>12.3</v>
      </c>
      <c r="I13" s="120">
        <f t="shared" si="1"/>
        <v>20.3</v>
      </c>
      <c r="J13" s="120" t="s">
        <v>28</v>
      </c>
      <c r="K13" s="101" t="s">
        <v>29</v>
      </c>
      <c r="L13" s="101">
        <v>1017</v>
      </c>
      <c r="M13" s="122">
        <v>32.6</v>
      </c>
      <c r="N13" s="120" t="s">
        <v>28</v>
      </c>
      <c r="O13" s="107"/>
      <c r="P13" s="132" t="s">
        <v>1789</v>
      </c>
      <c r="Q13" s="132" t="s">
        <v>1789</v>
      </c>
      <c r="R13" s="132" t="s">
        <v>1789</v>
      </c>
      <c r="S13" s="132" t="s">
        <v>1789</v>
      </c>
      <c r="T13" s="132"/>
      <c r="U13" s="103" t="s">
        <v>327</v>
      </c>
      <c r="V13" s="102"/>
      <c r="W13" s="101" t="s">
        <v>141</v>
      </c>
    </row>
    <row r="14" spans="1:23" ht="43.5" customHeight="1" x14ac:dyDescent="0.2">
      <c r="A14" s="101">
        <v>10</v>
      </c>
      <c r="B14" s="102" t="s">
        <v>369</v>
      </c>
      <c r="C14" s="121" t="s">
        <v>1615</v>
      </c>
      <c r="D14" s="155" t="s">
        <v>370</v>
      </c>
      <c r="E14" s="101" t="s">
        <v>27</v>
      </c>
      <c r="F14" s="101" t="s">
        <v>373</v>
      </c>
      <c r="G14" s="120">
        <v>64.8</v>
      </c>
      <c r="H14" s="136">
        <v>24.4</v>
      </c>
      <c r="I14" s="120">
        <f t="shared" si="1"/>
        <v>40.4</v>
      </c>
      <c r="J14" s="120" t="s">
        <v>28</v>
      </c>
      <c r="K14" s="101" t="s">
        <v>29</v>
      </c>
      <c r="L14" s="101">
        <v>1018</v>
      </c>
      <c r="M14" s="122">
        <v>64.8</v>
      </c>
      <c r="N14" s="120" t="s">
        <v>28</v>
      </c>
      <c r="O14" s="107"/>
      <c r="P14" s="132" t="s">
        <v>1789</v>
      </c>
      <c r="Q14" s="132" t="s">
        <v>1789</v>
      </c>
      <c r="R14" s="132" t="s">
        <v>1789</v>
      </c>
      <c r="S14" s="132" t="s">
        <v>1789</v>
      </c>
      <c r="T14" s="132"/>
      <c r="U14" s="103" t="s">
        <v>374</v>
      </c>
      <c r="V14" s="102"/>
      <c r="W14" s="101"/>
    </row>
    <row r="15" spans="1:23" ht="43.5" customHeight="1" x14ac:dyDescent="0.2">
      <c r="A15" s="612">
        <v>11</v>
      </c>
      <c r="B15" s="121" t="s">
        <v>375</v>
      </c>
      <c r="C15" s="102" t="s">
        <v>35</v>
      </c>
      <c r="D15" s="155" t="s">
        <v>376</v>
      </c>
      <c r="E15" s="612" t="s">
        <v>27</v>
      </c>
      <c r="F15" s="612" t="s">
        <v>379</v>
      </c>
      <c r="G15" s="616">
        <v>64.8</v>
      </c>
      <c r="H15" s="629">
        <v>24.4</v>
      </c>
      <c r="I15" s="616">
        <f t="shared" si="1"/>
        <v>40.4</v>
      </c>
      <c r="J15" s="616" t="s">
        <v>28</v>
      </c>
      <c r="K15" s="648" t="s">
        <v>29</v>
      </c>
      <c r="L15" s="648">
        <v>1019</v>
      </c>
      <c r="M15" s="630">
        <v>64.8</v>
      </c>
      <c r="N15" s="609" t="s">
        <v>28</v>
      </c>
      <c r="O15" s="159" t="s">
        <v>1864</v>
      </c>
      <c r="P15" s="121" t="s">
        <v>375</v>
      </c>
      <c r="Q15" s="141" t="s">
        <v>1830</v>
      </c>
      <c r="R15" s="141" t="s">
        <v>1830</v>
      </c>
      <c r="S15" s="141" t="s">
        <v>1830</v>
      </c>
      <c r="T15" s="141"/>
      <c r="U15" s="103" t="s">
        <v>380</v>
      </c>
      <c r="V15" s="102"/>
      <c r="W15" s="101"/>
    </row>
    <row r="16" spans="1:23" ht="43.5" customHeight="1" x14ac:dyDescent="0.2">
      <c r="A16" s="612"/>
      <c r="B16" s="121" t="s">
        <v>381</v>
      </c>
      <c r="C16" s="102" t="s">
        <v>35</v>
      </c>
      <c r="D16" s="155" t="s">
        <v>382</v>
      </c>
      <c r="E16" s="612"/>
      <c r="F16" s="612"/>
      <c r="G16" s="616"/>
      <c r="H16" s="629"/>
      <c r="I16" s="616"/>
      <c r="J16" s="616"/>
      <c r="K16" s="649"/>
      <c r="L16" s="649"/>
      <c r="M16" s="631"/>
      <c r="N16" s="611"/>
      <c r="O16" s="159" t="s">
        <v>1864</v>
      </c>
      <c r="P16" s="121" t="s">
        <v>381</v>
      </c>
      <c r="Q16" s="141" t="s">
        <v>1830</v>
      </c>
      <c r="R16" s="141" t="s">
        <v>1830</v>
      </c>
      <c r="S16" s="141" t="s">
        <v>1830</v>
      </c>
      <c r="T16" s="141"/>
      <c r="U16" s="103"/>
      <c r="V16" s="102"/>
      <c r="W16" s="101"/>
    </row>
    <row r="17" spans="1:23" ht="43.5" customHeight="1" x14ac:dyDescent="0.2">
      <c r="A17" s="101">
        <v>12</v>
      </c>
      <c r="B17" s="121" t="s">
        <v>1560</v>
      </c>
      <c r="C17" s="102" t="s">
        <v>35</v>
      </c>
      <c r="D17" s="155" t="s">
        <v>1757</v>
      </c>
      <c r="E17" s="101" t="s">
        <v>27</v>
      </c>
      <c r="F17" s="101" t="s">
        <v>408</v>
      </c>
      <c r="G17" s="120">
        <v>162.4</v>
      </c>
      <c r="H17" s="136">
        <v>58.8</v>
      </c>
      <c r="I17" s="120">
        <f>G17-H17</f>
        <v>103.60000000000001</v>
      </c>
      <c r="J17" s="120" t="s">
        <v>28</v>
      </c>
      <c r="K17" s="101" t="s">
        <v>29</v>
      </c>
      <c r="L17" s="101">
        <v>1024</v>
      </c>
      <c r="M17" s="122">
        <v>162.4</v>
      </c>
      <c r="N17" s="120" t="s">
        <v>28</v>
      </c>
      <c r="O17" s="107"/>
      <c r="P17" s="132" t="s">
        <v>1789</v>
      </c>
      <c r="Q17" s="132" t="s">
        <v>1789</v>
      </c>
      <c r="R17" s="132" t="s">
        <v>1789</v>
      </c>
      <c r="S17" s="132" t="s">
        <v>1789</v>
      </c>
      <c r="T17" s="132"/>
      <c r="U17" s="103" t="s">
        <v>410</v>
      </c>
      <c r="V17" s="102"/>
      <c r="W17" s="101"/>
    </row>
    <row r="18" spans="1:23" ht="43.5" customHeight="1" x14ac:dyDescent="0.2">
      <c r="A18" s="101">
        <v>13</v>
      </c>
      <c r="B18" s="102" t="s">
        <v>843</v>
      </c>
      <c r="C18" s="102" t="s">
        <v>35</v>
      </c>
      <c r="D18" s="155" t="s">
        <v>844</v>
      </c>
      <c r="E18" s="101">
        <v>5</v>
      </c>
      <c r="F18" s="101">
        <v>5</v>
      </c>
      <c r="G18" s="120">
        <v>272.2</v>
      </c>
      <c r="H18" s="136">
        <v>4.5999999999999996</v>
      </c>
      <c r="I18" s="120">
        <f>G18-H18</f>
        <v>267.59999999999997</v>
      </c>
      <c r="J18" s="120" t="s">
        <v>28</v>
      </c>
      <c r="K18" s="101">
        <v>18</v>
      </c>
      <c r="L18" s="101">
        <v>759</v>
      </c>
      <c r="M18" s="122">
        <v>272.2</v>
      </c>
      <c r="N18" s="120" t="s">
        <v>28</v>
      </c>
      <c r="O18" s="107"/>
      <c r="P18" s="132" t="s">
        <v>1789</v>
      </c>
      <c r="Q18" s="132" t="s">
        <v>1789</v>
      </c>
      <c r="R18" s="132" t="s">
        <v>1789</v>
      </c>
      <c r="S18" s="132" t="s">
        <v>1789</v>
      </c>
      <c r="T18" s="132"/>
      <c r="U18" s="103"/>
      <c r="V18" s="102"/>
      <c r="W18" s="101"/>
    </row>
    <row r="19" spans="1:23" ht="43.5" customHeight="1" x14ac:dyDescent="0.2">
      <c r="A19" s="101">
        <v>14</v>
      </c>
      <c r="B19" s="102" t="s">
        <v>1620</v>
      </c>
      <c r="C19" s="102" t="s">
        <v>35</v>
      </c>
      <c r="D19" s="155" t="s">
        <v>1570</v>
      </c>
      <c r="E19" s="101" t="s">
        <v>424</v>
      </c>
      <c r="F19" s="101" t="s">
        <v>485</v>
      </c>
      <c r="G19" s="120">
        <v>36.5</v>
      </c>
      <c r="H19" s="136">
        <v>12.7</v>
      </c>
      <c r="I19" s="120">
        <f>G19-H19</f>
        <v>23.8</v>
      </c>
      <c r="J19" s="120" t="s">
        <v>28</v>
      </c>
      <c r="K19" s="101" t="s">
        <v>29</v>
      </c>
      <c r="L19" s="101" t="s">
        <v>486</v>
      </c>
      <c r="M19" s="122">
        <v>36.5</v>
      </c>
      <c r="N19" s="120" t="s">
        <v>28</v>
      </c>
      <c r="O19" s="107"/>
      <c r="P19" s="132" t="s">
        <v>1789</v>
      </c>
      <c r="Q19" s="132" t="s">
        <v>1789</v>
      </c>
      <c r="R19" s="132" t="s">
        <v>1789</v>
      </c>
      <c r="S19" s="132" t="s">
        <v>1789</v>
      </c>
      <c r="T19" s="132"/>
      <c r="U19" s="103" t="s">
        <v>489</v>
      </c>
      <c r="V19" s="102"/>
      <c r="W19" s="101"/>
    </row>
    <row r="20" spans="1:23" ht="43.5" customHeight="1" x14ac:dyDescent="0.2">
      <c r="A20" s="612">
        <v>15</v>
      </c>
      <c r="B20" s="102" t="s">
        <v>516</v>
      </c>
      <c r="C20" s="121" t="s">
        <v>1626</v>
      </c>
      <c r="D20" s="155" t="s">
        <v>517</v>
      </c>
      <c r="E20" s="612" t="s">
        <v>424</v>
      </c>
      <c r="F20" s="612" t="s">
        <v>29</v>
      </c>
      <c r="G20" s="616">
        <v>72</v>
      </c>
      <c r="H20" s="629">
        <v>25.5</v>
      </c>
      <c r="I20" s="616">
        <f>G20-H20</f>
        <v>46.5</v>
      </c>
      <c r="J20" s="616" t="s">
        <v>28</v>
      </c>
      <c r="K20" s="648" t="s">
        <v>29</v>
      </c>
      <c r="L20" s="648" t="s">
        <v>521</v>
      </c>
      <c r="M20" s="630">
        <v>72</v>
      </c>
      <c r="N20" s="609" t="s">
        <v>28</v>
      </c>
      <c r="O20" s="159" t="s">
        <v>1864</v>
      </c>
      <c r="P20" s="121" t="s">
        <v>516</v>
      </c>
      <c r="Q20" s="141" t="s">
        <v>1830</v>
      </c>
      <c r="R20" s="141" t="s">
        <v>1830</v>
      </c>
      <c r="S20" s="141" t="s">
        <v>1830</v>
      </c>
      <c r="T20" s="141"/>
      <c r="U20" s="103"/>
      <c r="V20" s="102"/>
      <c r="W20" s="101"/>
    </row>
    <row r="21" spans="1:23" ht="43.5" customHeight="1" x14ac:dyDescent="0.2">
      <c r="A21" s="612"/>
      <c r="B21" s="102" t="s">
        <v>522</v>
      </c>
      <c r="C21" s="121" t="s">
        <v>1771</v>
      </c>
      <c r="D21" s="155" t="s">
        <v>524</v>
      </c>
      <c r="E21" s="612"/>
      <c r="F21" s="612"/>
      <c r="G21" s="616"/>
      <c r="H21" s="629"/>
      <c r="I21" s="616"/>
      <c r="J21" s="616"/>
      <c r="K21" s="679"/>
      <c r="L21" s="679"/>
      <c r="M21" s="818"/>
      <c r="N21" s="610"/>
      <c r="O21" s="159" t="s">
        <v>1864</v>
      </c>
      <c r="P21" s="121" t="s">
        <v>522</v>
      </c>
      <c r="Q21" s="141" t="s">
        <v>1830</v>
      </c>
      <c r="R21" s="141" t="s">
        <v>1830</v>
      </c>
      <c r="S21" s="141" t="s">
        <v>1830</v>
      </c>
      <c r="T21" s="141"/>
      <c r="U21" s="103"/>
      <c r="V21" s="102"/>
      <c r="W21" s="101"/>
    </row>
    <row r="22" spans="1:23" ht="43.5" customHeight="1" x14ac:dyDescent="0.2">
      <c r="A22" s="612"/>
      <c r="B22" s="102" t="s">
        <v>525</v>
      </c>
      <c r="C22" s="121" t="s">
        <v>1627</v>
      </c>
      <c r="D22" s="155" t="s">
        <v>526</v>
      </c>
      <c r="E22" s="612"/>
      <c r="F22" s="612"/>
      <c r="G22" s="616"/>
      <c r="H22" s="629"/>
      <c r="I22" s="616"/>
      <c r="J22" s="616"/>
      <c r="K22" s="649"/>
      <c r="L22" s="649"/>
      <c r="M22" s="631"/>
      <c r="N22" s="611"/>
      <c r="O22" s="159" t="s">
        <v>1864</v>
      </c>
      <c r="P22" s="121" t="s">
        <v>525</v>
      </c>
      <c r="Q22" s="141" t="s">
        <v>1830</v>
      </c>
      <c r="R22" s="141" t="s">
        <v>1830</v>
      </c>
      <c r="S22" s="141" t="s">
        <v>1830</v>
      </c>
      <c r="T22" s="141"/>
      <c r="U22" s="103"/>
      <c r="V22" s="102"/>
      <c r="W22" s="101"/>
    </row>
    <row r="23" spans="1:23" ht="43.5" customHeight="1" x14ac:dyDescent="0.2">
      <c r="A23" s="101">
        <v>16</v>
      </c>
      <c r="B23" s="102" t="s">
        <v>1634</v>
      </c>
      <c r="C23" s="102" t="s">
        <v>35</v>
      </c>
      <c r="D23" s="155" t="s">
        <v>1572</v>
      </c>
      <c r="E23" s="101">
        <v>5</v>
      </c>
      <c r="F23" s="101">
        <v>20</v>
      </c>
      <c r="G23" s="120">
        <v>108</v>
      </c>
      <c r="H23" s="136">
        <v>1.8</v>
      </c>
      <c r="I23" s="120">
        <f t="shared" ref="I23:I54" si="2">G23-H23</f>
        <v>106.2</v>
      </c>
      <c r="J23" s="120" t="s">
        <v>28</v>
      </c>
      <c r="K23" s="101">
        <v>18</v>
      </c>
      <c r="L23" s="101">
        <v>1102</v>
      </c>
      <c r="M23" s="122">
        <v>108</v>
      </c>
      <c r="N23" s="120" t="s">
        <v>28</v>
      </c>
      <c r="O23" s="107"/>
      <c r="P23" s="132" t="s">
        <v>1790</v>
      </c>
      <c r="Q23" s="132" t="s">
        <v>1790</v>
      </c>
      <c r="R23" s="132" t="s">
        <v>1790</v>
      </c>
      <c r="S23" s="132" t="s">
        <v>1790</v>
      </c>
      <c r="T23" s="132"/>
      <c r="U23" s="104"/>
      <c r="V23" s="102"/>
      <c r="W23" s="101"/>
    </row>
    <row r="24" spans="1:23" ht="43.5" customHeight="1" x14ac:dyDescent="0.2">
      <c r="A24" s="101">
        <v>17</v>
      </c>
      <c r="B24" s="102" t="s">
        <v>1636</v>
      </c>
      <c r="C24" s="121" t="s">
        <v>1772</v>
      </c>
      <c r="D24" s="155" t="s">
        <v>1575</v>
      </c>
      <c r="E24" s="101">
        <v>5</v>
      </c>
      <c r="F24" s="101">
        <v>21</v>
      </c>
      <c r="G24" s="120">
        <v>107.9</v>
      </c>
      <c r="H24" s="136">
        <v>1.2</v>
      </c>
      <c r="I24" s="120">
        <f t="shared" si="2"/>
        <v>106.7</v>
      </c>
      <c r="J24" s="120" t="s">
        <v>28</v>
      </c>
      <c r="K24" s="101">
        <v>18</v>
      </c>
      <c r="L24" s="101">
        <v>1111</v>
      </c>
      <c r="M24" s="122">
        <v>107.9</v>
      </c>
      <c r="N24" s="120" t="s">
        <v>28</v>
      </c>
      <c r="O24" s="107"/>
      <c r="P24" s="132" t="s">
        <v>1790</v>
      </c>
      <c r="Q24" s="132" t="s">
        <v>1790</v>
      </c>
      <c r="R24" s="132" t="s">
        <v>1790</v>
      </c>
      <c r="S24" s="132" t="s">
        <v>1790</v>
      </c>
      <c r="T24" s="132"/>
      <c r="U24" s="104"/>
      <c r="V24" s="102"/>
      <c r="W24" s="101"/>
    </row>
    <row r="25" spans="1:23" ht="43.5" customHeight="1" x14ac:dyDescent="0.2">
      <c r="A25" s="101">
        <v>18</v>
      </c>
      <c r="B25" s="102" t="s">
        <v>534</v>
      </c>
      <c r="C25" s="102" t="s">
        <v>35</v>
      </c>
      <c r="D25" s="155" t="s">
        <v>535</v>
      </c>
      <c r="E25" s="101" t="s">
        <v>424</v>
      </c>
      <c r="F25" s="101" t="s">
        <v>137</v>
      </c>
      <c r="G25" s="120">
        <v>291.2</v>
      </c>
      <c r="H25" s="136">
        <v>100.4</v>
      </c>
      <c r="I25" s="120">
        <f t="shared" si="2"/>
        <v>190.79999999999998</v>
      </c>
      <c r="J25" s="120" t="s">
        <v>28</v>
      </c>
      <c r="K25" s="101" t="s">
        <v>29</v>
      </c>
      <c r="L25" s="101" t="s">
        <v>539</v>
      </c>
      <c r="M25" s="122">
        <v>291.2</v>
      </c>
      <c r="N25" s="120" t="s">
        <v>28</v>
      </c>
      <c r="O25" s="107"/>
      <c r="P25" s="132" t="s">
        <v>1790</v>
      </c>
      <c r="Q25" s="132" t="s">
        <v>1790</v>
      </c>
      <c r="R25" s="132" t="s">
        <v>1790</v>
      </c>
      <c r="S25" s="132" t="s">
        <v>1790</v>
      </c>
      <c r="T25" s="132"/>
      <c r="U25" s="103" t="s">
        <v>540</v>
      </c>
      <c r="V25" s="102"/>
      <c r="W25" s="101"/>
    </row>
    <row r="26" spans="1:23" ht="43.5" customHeight="1" x14ac:dyDescent="0.2">
      <c r="A26" s="101">
        <v>19</v>
      </c>
      <c r="B26" s="121" t="s">
        <v>1638</v>
      </c>
      <c r="C26" s="102" t="s">
        <v>35</v>
      </c>
      <c r="D26" s="155" t="s">
        <v>1749</v>
      </c>
      <c r="E26" s="101" t="s">
        <v>424</v>
      </c>
      <c r="F26" s="101" t="s">
        <v>146</v>
      </c>
      <c r="G26" s="120">
        <v>146.5</v>
      </c>
      <c r="H26" s="136">
        <v>50.1</v>
      </c>
      <c r="I26" s="120">
        <f t="shared" si="2"/>
        <v>96.4</v>
      </c>
      <c r="J26" s="120" t="s">
        <v>28</v>
      </c>
      <c r="K26" s="101" t="s">
        <v>29</v>
      </c>
      <c r="L26" s="101" t="s">
        <v>543</v>
      </c>
      <c r="M26" s="122">
        <v>146.5</v>
      </c>
      <c r="N26" s="120" t="s">
        <v>28</v>
      </c>
      <c r="O26" s="107"/>
      <c r="P26" s="132" t="s">
        <v>1790</v>
      </c>
      <c r="Q26" s="132" t="s">
        <v>1790</v>
      </c>
      <c r="R26" s="132" t="s">
        <v>1790</v>
      </c>
      <c r="S26" s="132" t="s">
        <v>1790</v>
      </c>
      <c r="T26" s="132"/>
      <c r="U26" s="103" t="s">
        <v>545</v>
      </c>
      <c r="V26" s="102"/>
      <c r="W26" s="101" t="s">
        <v>141</v>
      </c>
    </row>
    <row r="27" spans="1:23" ht="43.5" customHeight="1" x14ac:dyDescent="0.2">
      <c r="A27" s="101">
        <v>20</v>
      </c>
      <c r="B27" s="121" t="s">
        <v>1639</v>
      </c>
      <c r="C27" s="102" t="s">
        <v>35</v>
      </c>
      <c r="D27" s="155" t="s">
        <v>546</v>
      </c>
      <c r="E27" s="101" t="s">
        <v>424</v>
      </c>
      <c r="F27" s="101" t="s">
        <v>161</v>
      </c>
      <c r="G27" s="120">
        <v>73.5</v>
      </c>
      <c r="H27" s="136">
        <v>24.9</v>
      </c>
      <c r="I27" s="120">
        <f t="shared" si="2"/>
        <v>48.6</v>
      </c>
      <c r="J27" s="120" t="s">
        <v>28</v>
      </c>
      <c r="K27" s="101" t="s">
        <v>29</v>
      </c>
      <c r="L27" s="101" t="s">
        <v>549</v>
      </c>
      <c r="M27" s="122">
        <v>73.5</v>
      </c>
      <c r="N27" s="120" t="s">
        <v>28</v>
      </c>
      <c r="O27" s="107"/>
      <c r="P27" s="132" t="s">
        <v>1790</v>
      </c>
      <c r="Q27" s="132" t="s">
        <v>1790</v>
      </c>
      <c r="R27" s="132" t="s">
        <v>1790</v>
      </c>
      <c r="S27" s="132" t="s">
        <v>1790</v>
      </c>
      <c r="T27" s="132"/>
      <c r="U27" s="103" t="s">
        <v>551</v>
      </c>
      <c r="V27" s="102"/>
      <c r="W27" s="101"/>
    </row>
    <row r="28" spans="1:23" ht="43.5" customHeight="1" x14ac:dyDescent="0.2">
      <c r="A28" s="101">
        <v>21</v>
      </c>
      <c r="B28" s="102" t="s">
        <v>1640</v>
      </c>
      <c r="C28" s="102" t="s">
        <v>35</v>
      </c>
      <c r="D28" s="155" t="s">
        <v>1641</v>
      </c>
      <c r="E28" s="101" t="s">
        <v>424</v>
      </c>
      <c r="F28" s="101" t="s">
        <v>182</v>
      </c>
      <c r="G28" s="120">
        <v>184.6</v>
      </c>
      <c r="H28" s="136">
        <v>62.4</v>
      </c>
      <c r="I28" s="120">
        <f t="shared" si="2"/>
        <v>122.19999999999999</v>
      </c>
      <c r="J28" s="120" t="s">
        <v>28</v>
      </c>
      <c r="K28" s="101" t="s">
        <v>29</v>
      </c>
      <c r="L28" s="101" t="s">
        <v>559</v>
      </c>
      <c r="M28" s="122">
        <v>184.6</v>
      </c>
      <c r="N28" s="120" t="s">
        <v>28</v>
      </c>
      <c r="O28" s="107"/>
      <c r="P28" s="132" t="s">
        <v>1790</v>
      </c>
      <c r="Q28" s="132" t="s">
        <v>1790</v>
      </c>
      <c r="R28" s="132" t="s">
        <v>1790</v>
      </c>
      <c r="S28" s="132" t="s">
        <v>1790</v>
      </c>
      <c r="T28" s="132"/>
      <c r="U28" s="103" t="s">
        <v>560</v>
      </c>
      <c r="V28" s="102"/>
      <c r="W28" s="101"/>
    </row>
    <row r="29" spans="1:23" ht="43.5" customHeight="1" x14ac:dyDescent="0.2">
      <c r="A29" s="101">
        <v>22</v>
      </c>
      <c r="B29" s="102" t="s">
        <v>1642</v>
      </c>
      <c r="C29" s="102" t="s">
        <v>35</v>
      </c>
      <c r="D29" s="155" t="s">
        <v>1643</v>
      </c>
      <c r="E29" s="101" t="s">
        <v>424</v>
      </c>
      <c r="F29" s="101" t="s">
        <v>575</v>
      </c>
      <c r="G29" s="120">
        <v>111.9</v>
      </c>
      <c r="H29" s="136">
        <v>37.6</v>
      </c>
      <c r="I29" s="120">
        <f t="shared" si="2"/>
        <v>74.300000000000011</v>
      </c>
      <c r="J29" s="120" t="s">
        <v>28</v>
      </c>
      <c r="K29" s="101" t="s">
        <v>29</v>
      </c>
      <c r="L29" s="101" t="s">
        <v>576</v>
      </c>
      <c r="M29" s="122">
        <v>111.9</v>
      </c>
      <c r="N29" s="120" t="s">
        <v>28</v>
      </c>
      <c r="O29" s="107"/>
      <c r="P29" s="132" t="s">
        <v>1790</v>
      </c>
      <c r="Q29" s="132" t="s">
        <v>1790</v>
      </c>
      <c r="R29" s="132" t="s">
        <v>1790</v>
      </c>
      <c r="S29" s="132" t="s">
        <v>1790</v>
      </c>
      <c r="T29" s="132"/>
      <c r="U29" s="103" t="s">
        <v>578</v>
      </c>
      <c r="V29" s="102"/>
      <c r="W29" s="101" t="s">
        <v>141</v>
      </c>
    </row>
    <row r="30" spans="1:23" ht="43.5" customHeight="1" x14ac:dyDescent="0.2">
      <c r="A30" s="101">
        <v>23</v>
      </c>
      <c r="B30" s="121" t="s">
        <v>1646</v>
      </c>
      <c r="C30" s="102" t="s">
        <v>35</v>
      </c>
      <c r="D30" s="155" t="s">
        <v>579</v>
      </c>
      <c r="E30" s="101" t="s">
        <v>424</v>
      </c>
      <c r="F30" s="101" t="s">
        <v>203</v>
      </c>
      <c r="G30" s="120">
        <v>147.80000000000001</v>
      </c>
      <c r="H30" s="136">
        <v>49.8</v>
      </c>
      <c r="I30" s="120">
        <f t="shared" si="2"/>
        <v>98.000000000000014</v>
      </c>
      <c r="J30" s="120" t="s">
        <v>28</v>
      </c>
      <c r="K30" s="101" t="s">
        <v>29</v>
      </c>
      <c r="L30" s="101" t="s">
        <v>582</v>
      </c>
      <c r="M30" s="122">
        <v>147.80000000000001</v>
      </c>
      <c r="N30" s="120" t="s">
        <v>28</v>
      </c>
      <c r="O30" s="107"/>
      <c r="P30" s="132" t="s">
        <v>1790</v>
      </c>
      <c r="Q30" s="132" t="s">
        <v>1790</v>
      </c>
      <c r="R30" s="132" t="s">
        <v>1790</v>
      </c>
      <c r="S30" s="132" t="s">
        <v>1790</v>
      </c>
      <c r="T30" s="132"/>
      <c r="U30" s="104"/>
      <c r="V30" s="102"/>
      <c r="W30" s="101" t="s">
        <v>141</v>
      </c>
    </row>
    <row r="31" spans="1:23" ht="43.5" customHeight="1" x14ac:dyDescent="0.2">
      <c r="A31" s="101">
        <v>24</v>
      </c>
      <c r="B31" s="121" t="s">
        <v>1647</v>
      </c>
      <c r="C31" s="102" t="s">
        <v>35</v>
      </c>
      <c r="D31" s="155" t="s">
        <v>1648</v>
      </c>
      <c r="E31" s="101" t="s">
        <v>424</v>
      </c>
      <c r="F31" s="101" t="s">
        <v>649</v>
      </c>
      <c r="G31" s="120">
        <v>37.700000000000003</v>
      </c>
      <c r="H31" s="136">
        <v>12.4</v>
      </c>
      <c r="I31" s="120">
        <f t="shared" si="2"/>
        <v>25.300000000000004</v>
      </c>
      <c r="J31" s="120" t="s">
        <v>28</v>
      </c>
      <c r="K31" s="101" t="s">
        <v>29</v>
      </c>
      <c r="L31" s="101" t="s">
        <v>1582</v>
      </c>
      <c r="M31" s="122">
        <v>37.700000000000003</v>
      </c>
      <c r="N31" s="120" t="s">
        <v>28</v>
      </c>
      <c r="O31" s="107"/>
      <c r="P31" s="132" t="s">
        <v>1790</v>
      </c>
      <c r="Q31" s="132" t="s">
        <v>1790</v>
      </c>
      <c r="R31" s="132" t="s">
        <v>1790</v>
      </c>
      <c r="S31" s="132" t="s">
        <v>1790</v>
      </c>
      <c r="T31" s="132"/>
      <c r="U31" s="103"/>
      <c r="V31" s="102"/>
      <c r="W31" s="101"/>
    </row>
    <row r="32" spans="1:23" ht="43.5" customHeight="1" x14ac:dyDescent="0.2">
      <c r="A32" s="101">
        <v>25</v>
      </c>
      <c r="B32" s="121" t="s">
        <v>1649</v>
      </c>
      <c r="C32" s="102" t="s">
        <v>35</v>
      </c>
      <c r="D32" s="155" t="s">
        <v>1751</v>
      </c>
      <c r="E32" s="101" t="s">
        <v>424</v>
      </c>
      <c r="F32" s="101" t="s">
        <v>237</v>
      </c>
      <c r="G32" s="120">
        <v>114.4</v>
      </c>
      <c r="H32" s="136">
        <v>37.5</v>
      </c>
      <c r="I32" s="120">
        <f t="shared" si="2"/>
        <v>76.900000000000006</v>
      </c>
      <c r="J32" s="120" t="s">
        <v>28</v>
      </c>
      <c r="K32" s="101" t="s">
        <v>29</v>
      </c>
      <c r="L32" s="101" t="s">
        <v>611</v>
      </c>
      <c r="M32" s="122">
        <v>114.4</v>
      </c>
      <c r="N32" s="120" t="s">
        <v>28</v>
      </c>
      <c r="O32" s="107"/>
      <c r="P32" s="132" t="s">
        <v>1790</v>
      </c>
      <c r="Q32" s="132" t="s">
        <v>1790</v>
      </c>
      <c r="R32" s="132" t="s">
        <v>1790</v>
      </c>
      <c r="S32" s="132" t="s">
        <v>1790</v>
      </c>
      <c r="T32" s="132"/>
      <c r="U32" s="104"/>
      <c r="V32" s="102"/>
      <c r="W32" s="101" t="s">
        <v>141</v>
      </c>
    </row>
    <row r="33" spans="1:23" ht="43.5" customHeight="1" x14ac:dyDescent="0.2">
      <c r="A33" s="101">
        <v>26</v>
      </c>
      <c r="B33" s="121" t="s">
        <v>1650</v>
      </c>
      <c r="C33" s="102" t="s">
        <v>35</v>
      </c>
      <c r="D33" s="155" t="s">
        <v>1578</v>
      </c>
      <c r="E33" s="101">
        <v>5</v>
      </c>
      <c r="F33" s="101">
        <v>46</v>
      </c>
      <c r="G33" s="120">
        <v>77.3</v>
      </c>
      <c r="H33" s="136">
        <v>24.9</v>
      </c>
      <c r="I33" s="120">
        <f t="shared" si="2"/>
        <v>52.4</v>
      </c>
      <c r="J33" s="120" t="s">
        <v>28</v>
      </c>
      <c r="K33" s="101"/>
      <c r="L33" s="101"/>
      <c r="M33" s="122">
        <v>77.3</v>
      </c>
      <c r="N33" s="120" t="s">
        <v>28</v>
      </c>
      <c r="O33" s="107"/>
      <c r="P33" s="132" t="s">
        <v>1790</v>
      </c>
      <c r="Q33" s="132" t="s">
        <v>1790</v>
      </c>
      <c r="R33" s="132" t="s">
        <v>1790</v>
      </c>
      <c r="S33" s="132" t="s">
        <v>1790</v>
      </c>
      <c r="T33" s="132"/>
      <c r="U33" s="123" t="s">
        <v>1581</v>
      </c>
      <c r="V33" s="102"/>
      <c r="W33" s="101"/>
    </row>
    <row r="34" spans="1:23" ht="43.5" customHeight="1" x14ac:dyDescent="0.2">
      <c r="A34" s="101">
        <v>27</v>
      </c>
      <c r="B34" s="121" t="s">
        <v>1651</v>
      </c>
      <c r="C34" s="102" t="s">
        <v>35</v>
      </c>
      <c r="D34" s="155" t="s">
        <v>1753</v>
      </c>
      <c r="E34" s="101" t="s">
        <v>424</v>
      </c>
      <c r="F34" s="101" t="s">
        <v>296</v>
      </c>
      <c r="G34" s="120">
        <v>76.599999999999994</v>
      </c>
      <c r="H34" s="136">
        <v>24.8</v>
      </c>
      <c r="I34" s="120">
        <f t="shared" si="2"/>
        <v>51.8</v>
      </c>
      <c r="J34" s="120" t="s">
        <v>28</v>
      </c>
      <c r="K34" s="101" t="s">
        <v>168</v>
      </c>
      <c r="L34" s="101" t="s">
        <v>431</v>
      </c>
      <c r="M34" s="122">
        <v>76.599999999999994</v>
      </c>
      <c r="N34" s="120" t="s">
        <v>28</v>
      </c>
      <c r="O34" s="107"/>
      <c r="P34" s="132" t="s">
        <v>1790</v>
      </c>
      <c r="Q34" s="132" t="s">
        <v>1790</v>
      </c>
      <c r="R34" s="132" t="s">
        <v>1790</v>
      </c>
      <c r="S34" s="132" t="s">
        <v>1790</v>
      </c>
      <c r="T34" s="132"/>
      <c r="U34" s="104"/>
      <c r="V34" s="102"/>
      <c r="W34" s="101" t="s">
        <v>141</v>
      </c>
    </row>
    <row r="35" spans="1:23" ht="43.5" customHeight="1" x14ac:dyDescent="0.2">
      <c r="A35" s="101">
        <v>28</v>
      </c>
      <c r="B35" s="102" t="s">
        <v>664</v>
      </c>
      <c r="C35" s="102" t="s">
        <v>35</v>
      </c>
      <c r="D35" s="155" t="s">
        <v>665</v>
      </c>
      <c r="E35" s="101" t="s">
        <v>424</v>
      </c>
      <c r="F35" s="101" t="s">
        <v>315</v>
      </c>
      <c r="G35" s="120">
        <v>274.7</v>
      </c>
      <c r="H35" s="136">
        <v>87.4</v>
      </c>
      <c r="I35" s="120">
        <f t="shared" si="2"/>
        <v>187.29999999999998</v>
      </c>
      <c r="J35" s="120" t="s">
        <v>28</v>
      </c>
      <c r="K35" s="101" t="s">
        <v>168</v>
      </c>
      <c r="L35" s="101" t="s">
        <v>668</v>
      </c>
      <c r="M35" s="122">
        <v>274.7</v>
      </c>
      <c r="N35" s="120" t="s">
        <v>28</v>
      </c>
      <c r="O35" s="107"/>
      <c r="P35" s="132" t="s">
        <v>1790</v>
      </c>
      <c r="Q35" s="132" t="s">
        <v>1790</v>
      </c>
      <c r="R35" s="132" t="s">
        <v>1790</v>
      </c>
      <c r="S35" s="132" t="s">
        <v>1790</v>
      </c>
      <c r="T35" s="132"/>
      <c r="U35" s="103" t="s">
        <v>669</v>
      </c>
      <c r="V35" s="102"/>
      <c r="W35" s="101"/>
    </row>
    <row r="36" spans="1:23" ht="43.5" customHeight="1" x14ac:dyDescent="0.2">
      <c r="A36" s="101">
        <v>29</v>
      </c>
      <c r="B36" s="121" t="s">
        <v>1652</v>
      </c>
      <c r="C36" s="102" t="s">
        <v>35</v>
      </c>
      <c r="D36" s="155" t="s">
        <v>700</v>
      </c>
      <c r="E36" s="101" t="s">
        <v>424</v>
      </c>
      <c r="F36" s="101" t="s">
        <v>346</v>
      </c>
      <c r="G36" s="120">
        <v>120.4</v>
      </c>
      <c r="H36" s="136">
        <v>37.6</v>
      </c>
      <c r="I36" s="120">
        <f t="shared" si="2"/>
        <v>82.800000000000011</v>
      </c>
      <c r="J36" s="120" t="s">
        <v>28</v>
      </c>
      <c r="K36" s="101" t="s">
        <v>168</v>
      </c>
      <c r="L36" s="101" t="s">
        <v>704</v>
      </c>
      <c r="M36" s="122">
        <v>120.4</v>
      </c>
      <c r="N36" s="120" t="s">
        <v>28</v>
      </c>
      <c r="O36" s="107"/>
      <c r="P36" s="132" t="s">
        <v>1790</v>
      </c>
      <c r="Q36" s="132" t="s">
        <v>1790</v>
      </c>
      <c r="R36" s="132" t="s">
        <v>1790</v>
      </c>
      <c r="S36" s="132" t="s">
        <v>1790</v>
      </c>
      <c r="T36" s="132"/>
      <c r="U36" s="103" t="s">
        <v>706</v>
      </c>
      <c r="V36" s="102"/>
      <c r="W36" s="101" t="s">
        <v>141</v>
      </c>
    </row>
    <row r="37" spans="1:23" ht="43.5" customHeight="1" x14ac:dyDescent="0.2">
      <c r="A37" s="101">
        <v>30</v>
      </c>
      <c r="B37" s="121" t="s">
        <v>1769</v>
      </c>
      <c r="C37" s="102" t="s">
        <v>35</v>
      </c>
      <c r="D37" s="155" t="s">
        <v>1754</v>
      </c>
      <c r="E37" s="101" t="s">
        <v>424</v>
      </c>
      <c r="F37" s="101" t="s">
        <v>359</v>
      </c>
      <c r="G37" s="120">
        <v>159.9</v>
      </c>
      <c r="H37" s="136">
        <v>50.1</v>
      </c>
      <c r="I37" s="120">
        <f t="shared" si="2"/>
        <v>109.80000000000001</v>
      </c>
      <c r="J37" s="120" t="s">
        <v>28</v>
      </c>
      <c r="K37" s="101" t="s">
        <v>168</v>
      </c>
      <c r="L37" s="101" t="s">
        <v>713</v>
      </c>
      <c r="M37" s="122">
        <v>159.9</v>
      </c>
      <c r="N37" s="120" t="s">
        <v>28</v>
      </c>
      <c r="O37" s="107"/>
      <c r="P37" s="132" t="s">
        <v>1790</v>
      </c>
      <c r="Q37" s="132" t="s">
        <v>1790</v>
      </c>
      <c r="R37" s="132" t="s">
        <v>1790</v>
      </c>
      <c r="S37" s="132" t="s">
        <v>1790</v>
      </c>
      <c r="T37" s="132"/>
      <c r="U37" s="103" t="s">
        <v>714</v>
      </c>
      <c r="V37" s="102"/>
      <c r="W37" s="101" t="s">
        <v>60</v>
      </c>
    </row>
    <row r="38" spans="1:23" ht="43.5" customHeight="1" x14ac:dyDescent="0.2">
      <c r="A38" s="101">
        <v>31</v>
      </c>
      <c r="B38" s="121" t="s">
        <v>1656</v>
      </c>
      <c r="C38" s="102" t="s">
        <v>35</v>
      </c>
      <c r="D38" s="155" t="s">
        <v>715</v>
      </c>
      <c r="E38" s="101" t="s">
        <v>424</v>
      </c>
      <c r="F38" s="101" t="s">
        <v>366</v>
      </c>
      <c r="G38" s="120">
        <v>199.3</v>
      </c>
      <c r="H38" s="136">
        <v>62.4</v>
      </c>
      <c r="I38" s="120">
        <f t="shared" si="2"/>
        <v>136.9</v>
      </c>
      <c r="J38" s="120" t="s">
        <v>28</v>
      </c>
      <c r="K38" s="101" t="s">
        <v>168</v>
      </c>
      <c r="L38" s="101" t="s">
        <v>718</v>
      </c>
      <c r="M38" s="122">
        <v>199.3</v>
      </c>
      <c r="N38" s="120" t="s">
        <v>28</v>
      </c>
      <c r="O38" s="107"/>
      <c r="P38" s="132" t="s">
        <v>1790</v>
      </c>
      <c r="Q38" s="132" t="s">
        <v>1790</v>
      </c>
      <c r="R38" s="132" t="s">
        <v>1790</v>
      </c>
      <c r="S38" s="132" t="s">
        <v>1790</v>
      </c>
      <c r="T38" s="132"/>
      <c r="U38" s="104"/>
      <c r="V38" s="102"/>
      <c r="W38" s="101" t="s">
        <v>720</v>
      </c>
    </row>
    <row r="39" spans="1:23" ht="43.5" customHeight="1" x14ac:dyDescent="0.2">
      <c r="A39" s="101">
        <v>32</v>
      </c>
      <c r="B39" s="121" t="s">
        <v>1669</v>
      </c>
      <c r="C39" s="102" t="s">
        <v>35</v>
      </c>
      <c r="D39" s="155" t="s">
        <v>1791</v>
      </c>
      <c r="E39" s="101" t="s">
        <v>40</v>
      </c>
      <c r="F39" s="101" t="s">
        <v>168</v>
      </c>
      <c r="G39" s="120">
        <v>436.2</v>
      </c>
      <c r="H39" s="136">
        <v>45.1</v>
      </c>
      <c r="I39" s="120">
        <f t="shared" si="2"/>
        <v>391.09999999999997</v>
      </c>
      <c r="J39" s="120" t="s">
        <v>28</v>
      </c>
      <c r="K39" s="101" t="s">
        <v>168</v>
      </c>
      <c r="L39" s="101" t="s">
        <v>795</v>
      </c>
      <c r="M39" s="122">
        <v>436.2</v>
      </c>
      <c r="N39" s="120" t="s">
        <v>28</v>
      </c>
      <c r="O39" s="107"/>
      <c r="P39" s="132" t="s">
        <v>1790</v>
      </c>
      <c r="Q39" s="132" t="s">
        <v>1790</v>
      </c>
      <c r="R39" s="132" t="s">
        <v>1790</v>
      </c>
      <c r="S39" s="132" t="s">
        <v>1790</v>
      </c>
      <c r="T39" s="132"/>
      <c r="U39" s="104"/>
      <c r="V39" s="101"/>
      <c r="W39" s="101" t="s">
        <v>720</v>
      </c>
    </row>
    <row r="40" spans="1:23" ht="43.5" customHeight="1" x14ac:dyDescent="0.2">
      <c r="A40" s="101">
        <v>33</v>
      </c>
      <c r="B40" s="121" t="s">
        <v>1658</v>
      </c>
      <c r="C40" s="102" t="s">
        <v>35</v>
      </c>
      <c r="D40" s="155" t="s">
        <v>1744</v>
      </c>
      <c r="E40" s="101" t="s">
        <v>40</v>
      </c>
      <c r="F40" s="101" t="s">
        <v>182</v>
      </c>
      <c r="G40" s="120">
        <v>184.7</v>
      </c>
      <c r="H40" s="136">
        <v>19.5</v>
      </c>
      <c r="I40" s="120">
        <f t="shared" si="2"/>
        <v>165.2</v>
      </c>
      <c r="J40" s="120" t="s">
        <v>28</v>
      </c>
      <c r="K40" s="101" t="s">
        <v>168</v>
      </c>
      <c r="L40" s="101" t="s">
        <v>799</v>
      </c>
      <c r="M40" s="122">
        <v>184.7</v>
      </c>
      <c r="N40" s="120" t="s">
        <v>28</v>
      </c>
      <c r="O40" s="107"/>
      <c r="P40" s="132" t="s">
        <v>1790</v>
      </c>
      <c r="Q40" s="132" t="s">
        <v>1790</v>
      </c>
      <c r="R40" s="132" t="s">
        <v>1790</v>
      </c>
      <c r="S40" s="132" t="s">
        <v>1790</v>
      </c>
      <c r="T40" s="132"/>
      <c r="U40" s="103" t="s">
        <v>801</v>
      </c>
      <c r="V40" s="101" t="s">
        <v>60</v>
      </c>
      <c r="W40" s="108"/>
    </row>
    <row r="41" spans="1:23" ht="43.5" customHeight="1" x14ac:dyDescent="0.2">
      <c r="A41" s="101">
        <v>34</v>
      </c>
      <c r="B41" s="102" t="s">
        <v>1659</v>
      </c>
      <c r="C41" s="102" t="s">
        <v>35</v>
      </c>
      <c r="D41" s="155" t="s">
        <v>1660</v>
      </c>
      <c r="E41" s="101" t="s">
        <v>40</v>
      </c>
      <c r="F41" s="101" t="s">
        <v>223</v>
      </c>
      <c r="G41" s="120">
        <v>109.4</v>
      </c>
      <c r="H41" s="136">
        <v>18.7</v>
      </c>
      <c r="I41" s="120">
        <f t="shared" si="2"/>
        <v>90.7</v>
      </c>
      <c r="J41" s="120" t="s">
        <v>28</v>
      </c>
      <c r="K41" s="101" t="s">
        <v>168</v>
      </c>
      <c r="L41" s="101" t="s">
        <v>820</v>
      </c>
      <c r="M41" s="122">
        <v>109.4</v>
      </c>
      <c r="N41" s="120" t="s">
        <v>28</v>
      </c>
      <c r="O41" s="107"/>
      <c r="P41" s="132" t="s">
        <v>1790</v>
      </c>
      <c r="Q41" s="132" t="s">
        <v>1790</v>
      </c>
      <c r="R41" s="132" t="s">
        <v>1790</v>
      </c>
      <c r="S41" s="132" t="s">
        <v>1790</v>
      </c>
      <c r="T41" s="132"/>
      <c r="U41" s="103" t="s">
        <v>819</v>
      </c>
      <c r="V41" s="101" t="s">
        <v>141</v>
      </c>
      <c r="W41" s="108"/>
    </row>
    <row r="42" spans="1:23" ht="43.5" customHeight="1" x14ac:dyDescent="0.2">
      <c r="A42" s="101">
        <v>35</v>
      </c>
      <c r="B42" s="121" t="s">
        <v>1664</v>
      </c>
      <c r="C42" s="102" t="s">
        <v>35</v>
      </c>
      <c r="D42" s="155" t="s">
        <v>1665</v>
      </c>
      <c r="E42" s="101" t="s">
        <v>40</v>
      </c>
      <c r="F42" s="101" t="s">
        <v>242</v>
      </c>
      <c r="G42" s="120">
        <v>147.6</v>
      </c>
      <c r="H42" s="136">
        <v>18.100000000000001</v>
      </c>
      <c r="I42" s="120">
        <f t="shared" si="2"/>
        <v>129.5</v>
      </c>
      <c r="J42" s="120" t="s">
        <v>28</v>
      </c>
      <c r="K42" s="101" t="s">
        <v>168</v>
      </c>
      <c r="L42" s="101" t="s">
        <v>835</v>
      </c>
      <c r="M42" s="122">
        <v>147.6</v>
      </c>
      <c r="N42" s="120" t="s">
        <v>28</v>
      </c>
      <c r="O42" s="107"/>
      <c r="P42" s="132" t="s">
        <v>1790</v>
      </c>
      <c r="Q42" s="132" t="s">
        <v>1790</v>
      </c>
      <c r="R42" s="132" t="s">
        <v>1790</v>
      </c>
      <c r="S42" s="132" t="s">
        <v>1790</v>
      </c>
      <c r="T42" s="132"/>
      <c r="U42" s="103" t="s">
        <v>836</v>
      </c>
      <c r="V42" s="101"/>
      <c r="W42" s="108"/>
    </row>
    <row r="43" spans="1:23" ht="43.5" customHeight="1" x14ac:dyDescent="0.2">
      <c r="A43" s="101">
        <v>36</v>
      </c>
      <c r="B43" s="121" t="s">
        <v>1670</v>
      </c>
      <c r="C43" s="102" t="s">
        <v>35</v>
      </c>
      <c r="D43" s="155" t="s">
        <v>856</v>
      </c>
      <c r="E43" s="101" t="s">
        <v>40</v>
      </c>
      <c r="F43" s="101" t="s">
        <v>296</v>
      </c>
      <c r="G43" s="120">
        <v>365.8</v>
      </c>
      <c r="H43" s="136">
        <v>47.7</v>
      </c>
      <c r="I43" s="120">
        <f t="shared" si="2"/>
        <v>318.10000000000002</v>
      </c>
      <c r="J43" s="120" t="s">
        <v>28</v>
      </c>
      <c r="K43" s="101" t="s">
        <v>168</v>
      </c>
      <c r="L43" s="101" t="s">
        <v>859</v>
      </c>
      <c r="M43" s="122">
        <v>365.8</v>
      </c>
      <c r="N43" s="120" t="s">
        <v>28</v>
      </c>
      <c r="O43" s="107"/>
      <c r="P43" s="132" t="s">
        <v>1790</v>
      </c>
      <c r="Q43" s="132" t="s">
        <v>1790</v>
      </c>
      <c r="R43" s="132" t="s">
        <v>1790</v>
      </c>
      <c r="S43" s="132" t="s">
        <v>1790</v>
      </c>
      <c r="T43" s="132"/>
      <c r="U43" s="104"/>
      <c r="V43" s="101" t="s">
        <v>141</v>
      </c>
      <c r="W43" s="108"/>
    </row>
    <row r="44" spans="1:23" ht="51.75" customHeight="1" x14ac:dyDescent="0.2">
      <c r="A44" s="101">
        <v>37</v>
      </c>
      <c r="B44" s="121" t="s">
        <v>1783</v>
      </c>
      <c r="C44" s="102" t="s">
        <v>35</v>
      </c>
      <c r="D44" s="128" t="s">
        <v>1865</v>
      </c>
      <c r="E44" s="101" t="s">
        <v>40</v>
      </c>
      <c r="F44" s="101" t="s">
        <v>308</v>
      </c>
      <c r="G44" s="120">
        <v>73</v>
      </c>
      <c r="H44" s="136">
        <v>9.6</v>
      </c>
      <c r="I44" s="120">
        <f t="shared" si="2"/>
        <v>63.4</v>
      </c>
      <c r="J44" s="120" t="s">
        <v>28</v>
      </c>
      <c r="K44" s="101" t="s">
        <v>168</v>
      </c>
      <c r="L44" s="101" t="s">
        <v>864</v>
      </c>
      <c r="M44" s="122">
        <v>73</v>
      </c>
      <c r="N44" s="120" t="s">
        <v>28</v>
      </c>
      <c r="O44" s="160" t="s">
        <v>1864</v>
      </c>
      <c r="P44" s="132" t="s">
        <v>1866</v>
      </c>
      <c r="Q44" s="132" t="s">
        <v>1866</v>
      </c>
      <c r="R44" s="132" t="s">
        <v>1866</v>
      </c>
      <c r="S44" s="132" t="s">
        <v>1866</v>
      </c>
      <c r="T44" s="132"/>
      <c r="U44" s="104"/>
      <c r="V44" s="101" t="s">
        <v>865</v>
      </c>
      <c r="W44" s="108"/>
    </row>
    <row r="45" spans="1:23" ht="43.5" customHeight="1" x14ac:dyDescent="0.2">
      <c r="A45" s="101">
        <v>38</v>
      </c>
      <c r="B45" s="121" t="s">
        <v>1671</v>
      </c>
      <c r="C45" s="102" t="s">
        <v>35</v>
      </c>
      <c r="D45" s="155" t="s">
        <v>1672</v>
      </c>
      <c r="E45" s="101" t="s">
        <v>40</v>
      </c>
      <c r="F45" s="101" t="s">
        <v>340</v>
      </c>
      <c r="G45" s="120">
        <v>362.4</v>
      </c>
      <c r="H45" s="136">
        <v>49.8</v>
      </c>
      <c r="I45" s="120">
        <f t="shared" si="2"/>
        <v>312.59999999999997</v>
      </c>
      <c r="J45" s="120" t="s">
        <v>28</v>
      </c>
      <c r="K45" s="101" t="s">
        <v>168</v>
      </c>
      <c r="L45" s="101" t="s">
        <v>878</v>
      </c>
      <c r="M45" s="122">
        <v>362.4</v>
      </c>
      <c r="N45" s="120" t="s">
        <v>28</v>
      </c>
      <c r="O45" s="107"/>
      <c r="P45" s="132" t="s">
        <v>1790</v>
      </c>
      <c r="Q45" s="132" t="s">
        <v>1790</v>
      </c>
      <c r="R45" s="132" t="s">
        <v>1790</v>
      </c>
      <c r="S45" s="132" t="s">
        <v>1790</v>
      </c>
      <c r="T45" s="132"/>
      <c r="U45" s="103" t="s">
        <v>879</v>
      </c>
      <c r="V45" s="101"/>
      <c r="W45" s="108"/>
    </row>
    <row r="46" spans="1:23" ht="43.5" customHeight="1" x14ac:dyDescent="0.2">
      <c r="A46" s="101">
        <v>39</v>
      </c>
      <c r="B46" s="121" t="s">
        <v>1675</v>
      </c>
      <c r="C46" s="102" t="s">
        <v>35</v>
      </c>
      <c r="D46" s="155" t="s">
        <v>1676</v>
      </c>
      <c r="E46" s="101">
        <v>6</v>
      </c>
      <c r="F46" s="101">
        <v>63</v>
      </c>
      <c r="G46" s="120">
        <v>353.8</v>
      </c>
      <c r="H46" s="136">
        <v>54.8</v>
      </c>
      <c r="I46" s="120">
        <f t="shared" si="2"/>
        <v>299</v>
      </c>
      <c r="J46" s="120" t="s">
        <v>28</v>
      </c>
      <c r="K46" s="101" t="s">
        <v>168</v>
      </c>
      <c r="L46" s="101" t="s">
        <v>1561</v>
      </c>
      <c r="M46" s="122">
        <v>353.8</v>
      </c>
      <c r="N46" s="120" t="s">
        <v>28</v>
      </c>
      <c r="O46" s="107"/>
      <c r="P46" s="132" t="s">
        <v>1790</v>
      </c>
      <c r="Q46" s="132" t="s">
        <v>1790</v>
      </c>
      <c r="R46" s="132" t="s">
        <v>1790</v>
      </c>
      <c r="S46" s="132" t="s">
        <v>1790</v>
      </c>
      <c r="T46" s="132"/>
      <c r="U46" s="103"/>
      <c r="V46" s="101"/>
      <c r="W46" s="108"/>
    </row>
    <row r="47" spans="1:23" ht="43.5" customHeight="1" x14ac:dyDescent="0.2">
      <c r="A47" s="101">
        <v>40</v>
      </c>
      <c r="B47" s="102" t="s">
        <v>1679</v>
      </c>
      <c r="C47" s="121" t="s">
        <v>35</v>
      </c>
      <c r="D47" s="155" t="s">
        <v>1680</v>
      </c>
      <c r="E47" s="101" t="s">
        <v>40</v>
      </c>
      <c r="F47" s="101" t="s">
        <v>928</v>
      </c>
      <c r="G47" s="120">
        <v>282.2</v>
      </c>
      <c r="H47" s="136">
        <v>45</v>
      </c>
      <c r="I47" s="120">
        <f t="shared" si="2"/>
        <v>237.2</v>
      </c>
      <c r="J47" s="120" t="s">
        <v>28</v>
      </c>
      <c r="K47" s="101" t="s">
        <v>168</v>
      </c>
      <c r="L47" s="101" t="s">
        <v>929</v>
      </c>
      <c r="M47" s="122">
        <v>282.2</v>
      </c>
      <c r="N47" s="120" t="s">
        <v>28</v>
      </c>
      <c r="O47" s="107"/>
      <c r="P47" s="132" t="s">
        <v>1790</v>
      </c>
      <c r="Q47" s="132" t="s">
        <v>1790</v>
      </c>
      <c r="R47" s="132" t="s">
        <v>1790</v>
      </c>
      <c r="S47" s="132" t="s">
        <v>1790</v>
      </c>
      <c r="T47" s="132"/>
      <c r="U47" s="103" t="s">
        <v>931</v>
      </c>
      <c r="V47" s="101" t="s">
        <v>932</v>
      </c>
      <c r="W47" s="108"/>
    </row>
    <row r="48" spans="1:23" ht="43.5" customHeight="1" x14ac:dyDescent="0.2">
      <c r="A48" s="101">
        <v>41</v>
      </c>
      <c r="B48" s="102" t="s">
        <v>955</v>
      </c>
      <c r="C48" s="121" t="s">
        <v>1684</v>
      </c>
      <c r="D48" s="155" t="s">
        <v>957</v>
      </c>
      <c r="E48" s="101" t="s">
        <v>40</v>
      </c>
      <c r="F48" s="101" t="s">
        <v>961</v>
      </c>
      <c r="G48" s="120">
        <v>141.9</v>
      </c>
      <c r="H48" s="136">
        <v>11.2</v>
      </c>
      <c r="I48" s="120">
        <f t="shared" si="2"/>
        <v>130.70000000000002</v>
      </c>
      <c r="J48" s="120" t="s">
        <v>28</v>
      </c>
      <c r="K48" s="101" t="s">
        <v>168</v>
      </c>
      <c r="L48" s="101" t="s">
        <v>962</v>
      </c>
      <c r="M48" s="122">
        <v>141.9</v>
      </c>
      <c r="N48" s="120" t="s">
        <v>28</v>
      </c>
      <c r="O48" s="107"/>
      <c r="P48" s="132" t="s">
        <v>1790</v>
      </c>
      <c r="Q48" s="132" t="s">
        <v>1790</v>
      </c>
      <c r="R48" s="132" t="s">
        <v>1790</v>
      </c>
      <c r="S48" s="132" t="s">
        <v>1790</v>
      </c>
      <c r="T48" s="132"/>
      <c r="U48" s="104"/>
      <c r="V48" s="101"/>
      <c r="W48" s="108"/>
    </row>
    <row r="49" spans="1:23" ht="57" customHeight="1" x14ac:dyDescent="0.2">
      <c r="A49" s="101">
        <v>42</v>
      </c>
      <c r="B49" s="121" t="s">
        <v>1685</v>
      </c>
      <c r="C49" s="121" t="s">
        <v>35</v>
      </c>
      <c r="D49" s="155" t="s">
        <v>979</v>
      </c>
      <c r="E49" s="101" t="s">
        <v>40</v>
      </c>
      <c r="F49" s="101" t="s">
        <v>983</v>
      </c>
      <c r="G49" s="120">
        <v>73</v>
      </c>
      <c r="H49" s="136">
        <v>5.7</v>
      </c>
      <c r="I49" s="120">
        <f t="shared" si="2"/>
        <v>67.3</v>
      </c>
      <c r="J49" s="120" t="s">
        <v>28</v>
      </c>
      <c r="K49" s="101" t="s">
        <v>168</v>
      </c>
      <c r="L49" s="101">
        <v>1645</v>
      </c>
      <c r="M49" s="122">
        <v>73</v>
      </c>
      <c r="N49" s="120" t="s">
        <v>28</v>
      </c>
      <c r="O49" s="107"/>
      <c r="P49" s="132" t="s">
        <v>1790</v>
      </c>
      <c r="Q49" s="132" t="s">
        <v>1790</v>
      </c>
      <c r="R49" s="132" t="s">
        <v>1790</v>
      </c>
      <c r="S49" s="132" t="s">
        <v>1790</v>
      </c>
      <c r="T49" s="132"/>
      <c r="U49" s="103" t="s">
        <v>985</v>
      </c>
      <c r="V49" s="101" t="s">
        <v>986</v>
      </c>
      <c r="W49" s="108"/>
    </row>
    <row r="50" spans="1:23" ht="47.25" customHeight="1" x14ac:dyDescent="0.2">
      <c r="A50" s="101">
        <v>43</v>
      </c>
      <c r="B50" s="121" t="s">
        <v>1686</v>
      </c>
      <c r="C50" s="121" t="s">
        <v>994</v>
      </c>
      <c r="D50" s="155" t="s">
        <v>999</v>
      </c>
      <c r="E50" s="101" t="s">
        <v>40</v>
      </c>
      <c r="F50" s="101" t="s">
        <v>995</v>
      </c>
      <c r="G50" s="120">
        <v>73.099999999999994</v>
      </c>
      <c r="H50" s="136">
        <v>5.7</v>
      </c>
      <c r="I50" s="120">
        <f t="shared" si="2"/>
        <v>67.399999999999991</v>
      </c>
      <c r="J50" s="120" t="s">
        <v>28</v>
      </c>
      <c r="K50" s="101" t="s">
        <v>168</v>
      </c>
      <c r="L50" s="101" t="s">
        <v>996</v>
      </c>
      <c r="M50" s="122">
        <v>73.099999999999994</v>
      </c>
      <c r="N50" s="120" t="s">
        <v>28</v>
      </c>
      <c r="O50" s="107"/>
      <c r="P50" s="132" t="s">
        <v>1790</v>
      </c>
      <c r="Q50" s="132" t="s">
        <v>1790</v>
      </c>
      <c r="R50" s="132" t="s">
        <v>1790</v>
      </c>
      <c r="S50" s="132" t="s">
        <v>1790</v>
      </c>
      <c r="T50" s="132"/>
      <c r="U50" s="103" t="s">
        <v>985</v>
      </c>
      <c r="V50" s="101" t="s">
        <v>986</v>
      </c>
      <c r="W50" s="108"/>
    </row>
    <row r="51" spans="1:23" ht="43.5" customHeight="1" x14ac:dyDescent="0.2">
      <c r="A51" s="101">
        <v>44</v>
      </c>
      <c r="B51" s="121" t="s">
        <v>1687</v>
      </c>
      <c r="C51" s="102" t="s">
        <v>35</v>
      </c>
      <c r="D51" s="155" t="s">
        <v>1829</v>
      </c>
      <c r="E51" s="101" t="s">
        <v>40</v>
      </c>
      <c r="F51" s="101" t="s">
        <v>1013</v>
      </c>
      <c r="G51" s="120">
        <v>424.1</v>
      </c>
      <c r="H51" s="136">
        <v>32.799999999999997</v>
      </c>
      <c r="I51" s="120">
        <f t="shared" si="2"/>
        <v>391.3</v>
      </c>
      <c r="J51" s="120" t="s">
        <v>28</v>
      </c>
      <c r="K51" s="101" t="s">
        <v>168</v>
      </c>
      <c r="L51" s="101" t="s">
        <v>1014</v>
      </c>
      <c r="M51" s="122">
        <v>424.1</v>
      </c>
      <c r="N51" s="120" t="s">
        <v>28</v>
      </c>
      <c r="O51" s="107"/>
      <c r="P51" s="132" t="s">
        <v>1790</v>
      </c>
      <c r="Q51" s="132" t="s">
        <v>1790</v>
      </c>
      <c r="R51" s="132" t="s">
        <v>1790</v>
      </c>
      <c r="S51" s="132" t="s">
        <v>1790</v>
      </c>
      <c r="T51" s="132"/>
      <c r="U51" s="103" t="s">
        <v>334</v>
      </c>
      <c r="V51" s="101" t="s">
        <v>865</v>
      </c>
      <c r="W51" s="108"/>
    </row>
    <row r="52" spans="1:23" ht="43.5" customHeight="1" x14ac:dyDescent="0.2">
      <c r="A52" s="101">
        <v>45</v>
      </c>
      <c r="B52" s="102" t="s">
        <v>1050</v>
      </c>
      <c r="C52" s="121" t="s">
        <v>1688</v>
      </c>
      <c r="D52" s="155" t="s">
        <v>1051</v>
      </c>
      <c r="E52" s="101" t="s">
        <v>40</v>
      </c>
      <c r="F52" s="101" t="s">
        <v>1056</v>
      </c>
      <c r="G52" s="120">
        <v>141.5</v>
      </c>
      <c r="H52" s="136">
        <v>11.2</v>
      </c>
      <c r="I52" s="120">
        <f t="shared" si="2"/>
        <v>130.30000000000001</v>
      </c>
      <c r="J52" s="120" t="s">
        <v>28</v>
      </c>
      <c r="K52" s="101" t="s">
        <v>168</v>
      </c>
      <c r="L52" s="101" t="s">
        <v>1057</v>
      </c>
      <c r="M52" s="122">
        <v>141.5</v>
      </c>
      <c r="N52" s="120" t="s">
        <v>28</v>
      </c>
      <c r="O52" s="107"/>
      <c r="P52" s="132" t="s">
        <v>1790</v>
      </c>
      <c r="Q52" s="132" t="s">
        <v>1790</v>
      </c>
      <c r="R52" s="132" t="s">
        <v>1790</v>
      </c>
      <c r="S52" s="132" t="s">
        <v>1790</v>
      </c>
      <c r="T52" s="132"/>
      <c r="U52" s="104"/>
      <c r="V52" s="101"/>
      <c r="W52" s="108"/>
    </row>
    <row r="53" spans="1:23" ht="43.5" customHeight="1" x14ac:dyDescent="0.2">
      <c r="A53" s="101">
        <v>46</v>
      </c>
      <c r="B53" s="121" t="s">
        <v>1689</v>
      </c>
      <c r="C53" s="102" t="s">
        <v>35</v>
      </c>
      <c r="D53" s="155" t="s">
        <v>1079</v>
      </c>
      <c r="E53" s="101" t="s">
        <v>40</v>
      </c>
      <c r="F53" s="101" t="s">
        <v>1082</v>
      </c>
      <c r="G53" s="120">
        <v>81.900000000000006</v>
      </c>
      <c r="H53" s="136">
        <v>13.2</v>
      </c>
      <c r="I53" s="120">
        <f t="shared" si="2"/>
        <v>68.7</v>
      </c>
      <c r="J53" s="120" t="s">
        <v>28</v>
      </c>
      <c r="K53" s="101" t="s">
        <v>168</v>
      </c>
      <c r="L53" s="101" t="s">
        <v>1083</v>
      </c>
      <c r="M53" s="122">
        <v>81.900000000000006</v>
      </c>
      <c r="N53" s="120" t="s">
        <v>28</v>
      </c>
      <c r="O53" s="107"/>
      <c r="P53" s="132" t="s">
        <v>1790</v>
      </c>
      <c r="Q53" s="132" t="s">
        <v>1790</v>
      </c>
      <c r="R53" s="132" t="s">
        <v>1790</v>
      </c>
      <c r="S53" s="132" t="s">
        <v>1790</v>
      </c>
      <c r="T53" s="132"/>
      <c r="U53" s="103" t="s">
        <v>1085</v>
      </c>
      <c r="V53" s="101" t="s">
        <v>141</v>
      </c>
      <c r="W53" s="108"/>
    </row>
    <row r="54" spans="1:23" ht="43.5" customHeight="1" x14ac:dyDescent="0.2">
      <c r="A54" s="101">
        <v>47</v>
      </c>
      <c r="B54" s="102" t="s">
        <v>1690</v>
      </c>
      <c r="C54" s="102" t="s">
        <v>35</v>
      </c>
      <c r="D54" s="155" t="s">
        <v>1693</v>
      </c>
      <c r="E54" s="101" t="s">
        <v>40</v>
      </c>
      <c r="F54" s="101" t="s">
        <v>1093</v>
      </c>
      <c r="G54" s="120">
        <v>163.1</v>
      </c>
      <c r="H54" s="136">
        <v>26.5</v>
      </c>
      <c r="I54" s="120">
        <f t="shared" si="2"/>
        <v>136.6</v>
      </c>
      <c r="J54" s="120" t="s">
        <v>28</v>
      </c>
      <c r="K54" s="101" t="s">
        <v>168</v>
      </c>
      <c r="L54" s="101" t="s">
        <v>1094</v>
      </c>
      <c r="M54" s="122">
        <v>163.1</v>
      </c>
      <c r="N54" s="120" t="s">
        <v>28</v>
      </c>
      <c r="O54" s="107"/>
      <c r="P54" s="132" t="s">
        <v>1790</v>
      </c>
      <c r="Q54" s="132" t="s">
        <v>1790</v>
      </c>
      <c r="R54" s="132" t="s">
        <v>1790</v>
      </c>
      <c r="S54" s="132" t="s">
        <v>1790</v>
      </c>
      <c r="T54" s="132"/>
      <c r="U54" s="103" t="s">
        <v>1095</v>
      </c>
      <c r="V54" s="101"/>
      <c r="W54" s="108"/>
    </row>
    <row r="55" spans="1:23" ht="43.5" customHeight="1" x14ac:dyDescent="0.2">
      <c r="A55" s="101">
        <v>48</v>
      </c>
      <c r="B55" s="121" t="s">
        <v>1699</v>
      </c>
      <c r="C55" s="121" t="s">
        <v>1694</v>
      </c>
      <c r="D55" s="155" t="s">
        <v>1695</v>
      </c>
      <c r="E55" s="101" t="s">
        <v>40</v>
      </c>
      <c r="F55" s="101" t="s">
        <v>681</v>
      </c>
      <c r="G55" s="120">
        <v>281.8</v>
      </c>
      <c r="H55" s="136">
        <v>24.8</v>
      </c>
      <c r="I55" s="120">
        <f t="shared" ref="I55:I73" si="3">G55-H55</f>
        <v>257</v>
      </c>
      <c r="J55" s="120" t="s">
        <v>28</v>
      </c>
      <c r="K55" s="101" t="s">
        <v>168</v>
      </c>
      <c r="L55" s="101" t="s">
        <v>1562</v>
      </c>
      <c r="M55" s="122">
        <v>281.8</v>
      </c>
      <c r="N55" s="120" t="s">
        <v>28</v>
      </c>
      <c r="O55" s="107"/>
      <c r="P55" s="132" t="s">
        <v>1790</v>
      </c>
      <c r="Q55" s="132" t="s">
        <v>1790</v>
      </c>
      <c r="R55" s="132" t="s">
        <v>1790</v>
      </c>
      <c r="S55" s="132" t="s">
        <v>1790</v>
      </c>
      <c r="T55" s="132"/>
      <c r="U55" s="104"/>
      <c r="V55" s="101"/>
      <c r="W55" s="108"/>
    </row>
    <row r="56" spans="1:23" ht="43.5" customHeight="1" x14ac:dyDescent="0.2">
      <c r="A56" s="101">
        <v>49</v>
      </c>
      <c r="B56" s="121" t="s">
        <v>1700</v>
      </c>
      <c r="C56" s="102" t="s">
        <v>35</v>
      </c>
      <c r="D56" s="155" t="s">
        <v>1792</v>
      </c>
      <c r="E56" s="101" t="s">
        <v>40</v>
      </c>
      <c r="F56" s="101" t="s">
        <v>1564</v>
      </c>
      <c r="G56" s="120">
        <v>73.7</v>
      </c>
      <c r="H56" s="136">
        <v>6.7</v>
      </c>
      <c r="I56" s="120">
        <f t="shared" si="3"/>
        <v>67</v>
      </c>
      <c r="J56" s="120" t="s">
        <v>28</v>
      </c>
      <c r="K56" s="101" t="s">
        <v>168</v>
      </c>
      <c r="L56" s="101" t="s">
        <v>1565</v>
      </c>
      <c r="M56" s="122">
        <v>73.599999999999994</v>
      </c>
      <c r="N56" s="120" t="s">
        <v>28</v>
      </c>
      <c r="O56" s="107"/>
      <c r="P56" s="132" t="s">
        <v>1790</v>
      </c>
      <c r="Q56" s="132" t="s">
        <v>1790</v>
      </c>
      <c r="R56" s="132" t="s">
        <v>1790</v>
      </c>
      <c r="S56" s="132" t="s">
        <v>1790</v>
      </c>
      <c r="T56" s="132"/>
      <c r="U56" s="103"/>
      <c r="V56" s="101"/>
      <c r="W56" s="108"/>
    </row>
    <row r="57" spans="1:23" ht="43.5" customHeight="1" x14ac:dyDescent="0.2">
      <c r="A57" s="101">
        <v>50</v>
      </c>
      <c r="B57" s="121" t="s">
        <v>1290</v>
      </c>
      <c r="C57" s="102" t="s">
        <v>35</v>
      </c>
      <c r="D57" s="155" t="s">
        <v>1291</v>
      </c>
      <c r="E57" s="101" t="s">
        <v>40</v>
      </c>
      <c r="F57" s="101" t="s">
        <v>1295</v>
      </c>
      <c r="G57" s="120">
        <v>423.4</v>
      </c>
      <c r="H57" s="136">
        <v>42.2</v>
      </c>
      <c r="I57" s="120">
        <f t="shared" si="3"/>
        <v>381.2</v>
      </c>
      <c r="J57" s="120" t="s">
        <v>28</v>
      </c>
      <c r="K57" s="101" t="s">
        <v>168</v>
      </c>
      <c r="L57" s="101" t="s">
        <v>1296</v>
      </c>
      <c r="M57" s="122">
        <v>423.4</v>
      </c>
      <c r="N57" s="120" t="s">
        <v>28</v>
      </c>
      <c r="O57" s="107"/>
      <c r="P57" s="132" t="s">
        <v>1790</v>
      </c>
      <c r="Q57" s="132" t="s">
        <v>1790</v>
      </c>
      <c r="R57" s="132" t="s">
        <v>1790</v>
      </c>
      <c r="S57" s="132" t="s">
        <v>1790</v>
      </c>
      <c r="T57" s="132"/>
      <c r="U57" s="104" t="s">
        <v>1298</v>
      </c>
      <c r="V57" s="101" t="s">
        <v>1299</v>
      </c>
      <c r="W57" s="108"/>
    </row>
    <row r="58" spans="1:23" ht="43.5" customHeight="1" x14ac:dyDescent="0.2">
      <c r="A58" s="101">
        <v>51</v>
      </c>
      <c r="B58" s="102" t="s">
        <v>1702</v>
      </c>
      <c r="C58" s="102" t="s">
        <v>35</v>
      </c>
      <c r="D58" s="155" t="s">
        <v>1701</v>
      </c>
      <c r="E58" s="101" t="s">
        <v>40</v>
      </c>
      <c r="F58" s="101" t="s">
        <v>1309</v>
      </c>
      <c r="G58" s="120">
        <v>77.7</v>
      </c>
      <c r="H58" s="136">
        <v>11.9</v>
      </c>
      <c r="I58" s="120">
        <f t="shared" si="3"/>
        <v>65.8</v>
      </c>
      <c r="J58" s="120" t="s">
        <v>28</v>
      </c>
      <c r="K58" s="101" t="s">
        <v>168</v>
      </c>
      <c r="L58" s="101" t="s">
        <v>1310</v>
      </c>
      <c r="M58" s="122">
        <v>77.7</v>
      </c>
      <c r="N58" s="120" t="s">
        <v>28</v>
      </c>
      <c r="O58" s="107"/>
      <c r="P58" s="132" t="s">
        <v>1790</v>
      </c>
      <c r="Q58" s="132" t="s">
        <v>1790</v>
      </c>
      <c r="R58" s="132" t="s">
        <v>1790</v>
      </c>
      <c r="S58" s="132" t="s">
        <v>1790</v>
      </c>
      <c r="T58" s="132"/>
      <c r="U58" s="104"/>
      <c r="V58" s="101"/>
      <c r="W58" s="108"/>
    </row>
    <row r="59" spans="1:23" ht="43.5" customHeight="1" x14ac:dyDescent="0.2">
      <c r="A59" s="101">
        <v>52</v>
      </c>
      <c r="B59" s="102" t="s">
        <v>1703</v>
      </c>
      <c r="C59" s="102" t="s">
        <v>35</v>
      </c>
      <c r="D59" s="155" t="s">
        <v>1704</v>
      </c>
      <c r="E59" s="101" t="s">
        <v>40</v>
      </c>
      <c r="F59" s="101" t="s">
        <v>1345</v>
      </c>
      <c r="G59" s="120">
        <v>74.099999999999994</v>
      </c>
      <c r="H59" s="136">
        <v>7.7</v>
      </c>
      <c r="I59" s="120">
        <f t="shared" si="3"/>
        <v>66.399999999999991</v>
      </c>
      <c r="J59" s="120" t="s">
        <v>28</v>
      </c>
      <c r="K59" s="101" t="s">
        <v>168</v>
      </c>
      <c r="L59" s="101" t="s">
        <v>1346</v>
      </c>
      <c r="M59" s="122">
        <v>73.599999999999994</v>
      </c>
      <c r="N59" s="120" t="s">
        <v>28</v>
      </c>
      <c r="O59" s="107"/>
      <c r="P59" s="132" t="s">
        <v>1790</v>
      </c>
      <c r="Q59" s="132" t="s">
        <v>1790</v>
      </c>
      <c r="R59" s="132" t="s">
        <v>1790</v>
      </c>
      <c r="S59" s="132" t="s">
        <v>1790</v>
      </c>
      <c r="T59" s="132"/>
      <c r="U59" s="104"/>
      <c r="V59" s="101"/>
      <c r="W59" s="108"/>
    </row>
    <row r="60" spans="1:23" ht="43.5" customHeight="1" x14ac:dyDescent="0.2">
      <c r="A60" s="101">
        <v>53</v>
      </c>
      <c r="B60" s="102" t="s">
        <v>1705</v>
      </c>
      <c r="C60" s="102" t="s">
        <v>35</v>
      </c>
      <c r="D60" s="155" t="s">
        <v>1706</v>
      </c>
      <c r="E60" s="101" t="s">
        <v>40</v>
      </c>
      <c r="F60" s="101" t="s">
        <v>1348</v>
      </c>
      <c r="G60" s="120">
        <v>73.5</v>
      </c>
      <c r="H60" s="136">
        <v>7.6</v>
      </c>
      <c r="I60" s="120">
        <f t="shared" si="3"/>
        <v>65.900000000000006</v>
      </c>
      <c r="J60" s="120" t="s">
        <v>28</v>
      </c>
      <c r="K60" s="101" t="s">
        <v>29</v>
      </c>
      <c r="L60" s="101" t="s">
        <v>549</v>
      </c>
      <c r="M60" s="122">
        <v>73.900000000000006</v>
      </c>
      <c r="N60" s="120" t="s">
        <v>28</v>
      </c>
      <c r="O60" s="107"/>
      <c r="P60" s="132" t="s">
        <v>1790</v>
      </c>
      <c r="Q60" s="132" t="s">
        <v>1790</v>
      </c>
      <c r="R60" s="132" t="s">
        <v>1790</v>
      </c>
      <c r="S60" s="132" t="s">
        <v>1790</v>
      </c>
      <c r="T60" s="132"/>
      <c r="U60" s="104"/>
      <c r="V60" s="101"/>
      <c r="W60" s="108"/>
    </row>
    <row r="61" spans="1:23" ht="43.5" customHeight="1" x14ac:dyDescent="0.2">
      <c r="A61" s="101">
        <v>54</v>
      </c>
      <c r="B61" s="102" t="s">
        <v>1707</v>
      </c>
      <c r="C61" s="102" t="s">
        <v>35</v>
      </c>
      <c r="D61" s="155" t="s">
        <v>1708</v>
      </c>
      <c r="E61" s="101" t="s">
        <v>40</v>
      </c>
      <c r="F61" s="101" t="s">
        <v>1355</v>
      </c>
      <c r="G61" s="120">
        <v>74</v>
      </c>
      <c r="H61" s="136">
        <v>7.6</v>
      </c>
      <c r="I61" s="120">
        <f t="shared" si="3"/>
        <v>66.400000000000006</v>
      </c>
      <c r="J61" s="120" t="s">
        <v>28</v>
      </c>
      <c r="K61" s="101" t="s">
        <v>168</v>
      </c>
      <c r="L61" s="101" t="s">
        <v>1356</v>
      </c>
      <c r="M61" s="122">
        <v>74</v>
      </c>
      <c r="N61" s="120" t="s">
        <v>28</v>
      </c>
      <c r="O61" s="107"/>
      <c r="P61" s="132" t="s">
        <v>1790</v>
      </c>
      <c r="Q61" s="132" t="s">
        <v>1790</v>
      </c>
      <c r="R61" s="132" t="s">
        <v>1790</v>
      </c>
      <c r="S61" s="132" t="s">
        <v>1790</v>
      </c>
      <c r="T61" s="132"/>
      <c r="U61" s="103" t="s">
        <v>1358</v>
      </c>
      <c r="V61" s="101"/>
      <c r="W61" s="108"/>
    </row>
    <row r="62" spans="1:23" ht="43.5" customHeight="1" x14ac:dyDescent="0.2">
      <c r="A62" s="101">
        <v>55</v>
      </c>
      <c r="B62" s="102" t="s">
        <v>1709</v>
      </c>
      <c r="C62" s="102" t="s">
        <v>35</v>
      </c>
      <c r="D62" s="155" t="s">
        <v>1710</v>
      </c>
      <c r="E62" s="101" t="s">
        <v>40</v>
      </c>
      <c r="F62" s="101" t="s">
        <v>1365</v>
      </c>
      <c r="G62" s="120">
        <v>73.5</v>
      </c>
      <c r="H62" s="136">
        <v>7.5</v>
      </c>
      <c r="I62" s="120">
        <f t="shared" si="3"/>
        <v>66</v>
      </c>
      <c r="J62" s="120" t="s">
        <v>28</v>
      </c>
      <c r="K62" s="101" t="s">
        <v>29</v>
      </c>
      <c r="L62" s="101" t="s">
        <v>549</v>
      </c>
      <c r="M62" s="122">
        <v>73.5</v>
      </c>
      <c r="N62" s="120" t="s">
        <v>28</v>
      </c>
      <c r="O62" s="107"/>
      <c r="P62" s="132" t="s">
        <v>1790</v>
      </c>
      <c r="Q62" s="132" t="s">
        <v>1790</v>
      </c>
      <c r="R62" s="132" t="s">
        <v>1790</v>
      </c>
      <c r="S62" s="132" t="s">
        <v>1790</v>
      </c>
      <c r="T62" s="132"/>
      <c r="U62" s="104"/>
      <c r="V62" s="101"/>
      <c r="W62" s="108"/>
    </row>
    <row r="63" spans="1:23" ht="43.5" customHeight="1" x14ac:dyDescent="0.2">
      <c r="A63" s="101">
        <v>56</v>
      </c>
      <c r="B63" s="102" t="s">
        <v>1712</v>
      </c>
      <c r="C63" s="102" t="s">
        <v>35</v>
      </c>
      <c r="D63" s="155" t="s">
        <v>1713</v>
      </c>
      <c r="E63" s="101" t="s">
        <v>40</v>
      </c>
      <c r="F63" s="101" t="s">
        <v>1372</v>
      </c>
      <c r="G63" s="120">
        <v>231.2</v>
      </c>
      <c r="H63" s="136">
        <v>35.1</v>
      </c>
      <c r="I63" s="120">
        <f t="shared" si="3"/>
        <v>196.1</v>
      </c>
      <c r="J63" s="120" t="s">
        <v>28</v>
      </c>
      <c r="K63" s="101" t="s">
        <v>168</v>
      </c>
      <c r="L63" s="101" t="s">
        <v>1373</v>
      </c>
      <c r="M63" s="122">
        <v>231.2</v>
      </c>
      <c r="N63" s="120" t="s">
        <v>28</v>
      </c>
      <c r="O63" s="159" t="s">
        <v>1864</v>
      </c>
      <c r="P63" s="102" t="s">
        <v>1712</v>
      </c>
      <c r="Q63" s="141" t="s">
        <v>1830</v>
      </c>
      <c r="R63" s="141" t="s">
        <v>1830</v>
      </c>
      <c r="S63" s="141" t="s">
        <v>1830</v>
      </c>
      <c r="T63" s="141"/>
      <c r="U63" s="104"/>
      <c r="V63" s="101" t="s">
        <v>141</v>
      </c>
      <c r="W63" s="108"/>
    </row>
    <row r="64" spans="1:23" ht="43.5" customHeight="1" x14ac:dyDescent="0.2">
      <c r="A64" s="101">
        <v>57</v>
      </c>
      <c r="B64" s="102" t="s">
        <v>1718</v>
      </c>
      <c r="C64" s="102" t="s">
        <v>35</v>
      </c>
      <c r="D64" s="155" t="s">
        <v>1719</v>
      </c>
      <c r="E64" s="101" t="s">
        <v>40</v>
      </c>
      <c r="F64" s="101" t="s">
        <v>1399</v>
      </c>
      <c r="G64" s="120">
        <v>355.4</v>
      </c>
      <c r="H64" s="136">
        <v>40.799999999999997</v>
      </c>
      <c r="I64" s="120">
        <f t="shared" si="3"/>
        <v>314.59999999999997</v>
      </c>
      <c r="J64" s="120" t="s">
        <v>28</v>
      </c>
      <c r="K64" s="101" t="s">
        <v>168</v>
      </c>
      <c r="L64" s="101" t="s">
        <v>1400</v>
      </c>
      <c r="M64" s="122">
        <v>355.3</v>
      </c>
      <c r="N64" s="120" t="s">
        <v>28</v>
      </c>
      <c r="O64" s="107"/>
      <c r="P64" s="132" t="s">
        <v>1790</v>
      </c>
      <c r="Q64" s="132" t="s">
        <v>1790</v>
      </c>
      <c r="R64" s="132" t="s">
        <v>1790</v>
      </c>
      <c r="S64" s="132" t="s">
        <v>1790</v>
      </c>
      <c r="T64" s="132"/>
      <c r="U64" s="125" t="s">
        <v>1401</v>
      </c>
      <c r="V64" s="101"/>
      <c r="W64" s="108"/>
    </row>
    <row r="65" spans="1:23" ht="43.5" customHeight="1" x14ac:dyDescent="0.2">
      <c r="A65" s="101">
        <v>58</v>
      </c>
      <c r="B65" s="102" t="s">
        <v>1402</v>
      </c>
      <c r="C65" s="121" t="s">
        <v>1403</v>
      </c>
      <c r="D65" s="155" t="s">
        <v>1404</v>
      </c>
      <c r="E65" s="101" t="s">
        <v>40</v>
      </c>
      <c r="F65" s="101" t="s">
        <v>1408</v>
      </c>
      <c r="G65" s="120">
        <v>214.6</v>
      </c>
      <c r="H65" s="136">
        <v>24.8</v>
      </c>
      <c r="I65" s="120">
        <f t="shared" si="3"/>
        <v>189.79999999999998</v>
      </c>
      <c r="J65" s="120" t="s">
        <v>28</v>
      </c>
      <c r="K65" s="101" t="s">
        <v>168</v>
      </c>
      <c r="L65" s="101" t="s">
        <v>1409</v>
      </c>
      <c r="M65" s="122">
        <v>214.6</v>
      </c>
      <c r="N65" s="120" t="s">
        <v>28</v>
      </c>
      <c r="O65" s="107"/>
      <c r="P65" s="132" t="s">
        <v>1790</v>
      </c>
      <c r="Q65" s="132" t="s">
        <v>1790</v>
      </c>
      <c r="R65" s="132" t="s">
        <v>1790</v>
      </c>
      <c r="S65" s="132" t="s">
        <v>1790</v>
      </c>
      <c r="T65" s="132"/>
      <c r="U65" s="104"/>
      <c r="V65" s="101"/>
      <c r="W65" s="108"/>
    </row>
    <row r="66" spans="1:23" ht="43.5" customHeight="1" x14ac:dyDescent="0.2">
      <c r="A66" s="101">
        <v>59</v>
      </c>
      <c r="B66" s="102" t="s">
        <v>1721</v>
      </c>
      <c r="C66" s="102" t="s">
        <v>35</v>
      </c>
      <c r="D66" s="155" t="s">
        <v>1722</v>
      </c>
      <c r="E66" s="101" t="s">
        <v>40</v>
      </c>
      <c r="F66" s="101" t="s">
        <v>1424</v>
      </c>
      <c r="G66" s="120">
        <v>228.9</v>
      </c>
      <c r="H66" s="136">
        <v>31.8</v>
      </c>
      <c r="I66" s="120">
        <f t="shared" si="3"/>
        <v>197.1</v>
      </c>
      <c r="J66" s="120" t="s">
        <v>28</v>
      </c>
      <c r="K66" s="101" t="s">
        <v>168</v>
      </c>
      <c r="L66" s="101" t="s">
        <v>1425</v>
      </c>
      <c r="M66" s="122">
        <v>228.9</v>
      </c>
      <c r="N66" s="120" t="s">
        <v>28</v>
      </c>
      <c r="O66" s="107"/>
      <c r="P66" s="132" t="s">
        <v>1790</v>
      </c>
      <c r="Q66" s="132" t="s">
        <v>1790</v>
      </c>
      <c r="R66" s="132" t="s">
        <v>1790</v>
      </c>
      <c r="S66" s="132" t="s">
        <v>1790</v>
      </c>
      <c r="T66" s="132"/>
      <c r="U66" s="104" t="s">
        <v>1427</v>
      </c>
      <c r="V66" s="101" t="s">
        <v>141</v>
      </c>
      <c r="W66" s="108"/>
    </row>
    <row r="67" spans="1:23" ht="43.5" customHeight="1" x14ac:dyDescent="0.2">
      <c r="A67" s="101">
        <v>60</v>
      </c>
      <c r="B67" s="121" t="s">
        <v>1729</v>
      </c>
      <c r="C67" s="102" t="s">
        <v>35</v>
      </c>
      <c r="D67" s="155" t="s">
        <v>1726</v>
      </c>
      <c r="E67" s="101" t="s">
        <v>40</v>
      </c>
      <c r="F67" s="101" t="s">
        <v>713</v>
      </c>
      <c r="G67" s="120">
        <v>213.2</v>
      </c>
      <c r="H67" s="136">
        <v>30.4</v>
      </c>
      <c r="I67" s="120">
        <f t="shared" si="3"/>
        <v>182.79999999999998</v>
      </c>
      <c r="J67" s="120" t="s">
        <v>28</v>
      </c>
      <c r="K67" s="101" t="s">
        <v>168</v>
      </c>
      <c r="L67" s="101" t="s">
        <v>1566</v>
      </c>
      <c r="M67" s="122">
        <v>213.3</v>
      </c>
      <c r="N67" s="120" t="s">
        <v>28</v>
      </c>
      <c r="O67" s="107"/>
      <c r="P67" s="132" t="s">
        <v>1790</v>
      </c>
      <c r="Q67" s="132" t="s">
        <v>1790</v>
      </c>
      <c r="R67" s="132" t="s">
        <v>1790</v>
      </c>
      <c r="S67" s="132" t="s">
        <v>1790</v>
      </c>
      <c r="T67" s="132"/>
      <c r="U67" s="104"/>
      <c r="V67" s="101"/>
      <c r="W67" s="108"/>
    </row>
    <row r="68" spans="1:23" ht="43.5" customHeight="1" x14ac:dyDescent="0.2">
      <c r="A68" s="101">
        <v>61</v>
      </c>
      <c r="B68" s="121" t="s">
        <v>1730</v>
      </c>
      <c r="C68" s="102" t="s">
        <v>35</v>
      </c>
      <c r="D68" s="155" t="s">
        <v>1731</v>
      </c>
      <c r="E68" s="101" t="s">
        <v>40</v>
      </c>
      <c r="F68" s="101" t="s">
        <v>1482</v>
      </c>
      <c r="G68" s="120">
        <v>492.7</v>
      </c>
      <c r="H68" s="136">
        <v>58.1</v>
      </c>
      <c r="I68" s="120">
        <f t="shared" si="3"/>
        <v>434.59999999999997</v>
      </c>
      <c r="J68" s="120" t="s">
        <v>28</v>
      </c>
      <c r="K68" s="101" t="s">
        <v>168</v>
      </c>
      <c r="L68" s="101" t="s">
        <v>1483</v>
      </c>
      <c r="M68" s="122">
        <v>492.7</v>
      </c>
      <c r="N68" s="120" t="s">
        <v>28</v>
      </c>
      <c r="O68" s="107"/>
      <c r="P68" s="132" t="s">
        <v>1790</v>
      </c>
      <c r="Q68" s="132" t="s">
        <v>1790</v>
      </c>
      <c r="R68" s="132" t="s">
        <v>1790</v>
      </c>
      <c r="S68" s="132" t="s">
        <v>1790</v>
      </c>
      <c r="T68" s="132"/>
      <c r="U68" s="104" t="s">
        <v>1485</v>
      </c>
      <c r="V68" s="101" t="s">
        <v>33</v>
      </c>
      <c r="W68" s="108"/>
    </row>
    <row r="69" spans="1:23" ht="43.5" customHeight="1" x14ac:dyDescent="0.2">
      <c r="A69" s="101">
        <v>62</v>
      </c>
      <c r="B69" s="121" t="s">
        <v>1734</v>
      </c>
      <c r="C69" s="102" t="s">
        <v>35</v>
      </c>
      <c r="D69" s="155" t="s">
        <v>1735</v>
      </c>
      <c r="E69" s="101" t="s">
        <v>40</v>
      </c>
      <c r="F69" s="101" t="s">
        <v>1567</v>
      </c>
      <c r="G69" s="120">
        <v>228.2</v>
      </c>
      <c r="H69" s="136">
        <v>31.5</v>
      </c>
      <c r="I69" s="120">
        <f t="shared" si="3"/>
        <v>196.7</v>
      </c>
      <c r="J69" s="120" t="s">
        <v>28</v>
      </c>
      <c r="K69" s="101" t="s">
        <v>168</v>
      </c>
      <c r="L69" s="101" t="s">
        <v>1568</v>
      </c>
      <c r="M69" s="122">
        <v>227.9</v>
      </c>
      <c r="N69" s="120" t="s">
        <v>28</v>
      </c>
      <c r="O69" s="107"/>
      <c r="P69" s="132" t="s">
        <v>1790</v>
      </c>
      <c r="Q69" s="132" t="s">
        <v>1790</v>
      </c>
      <c r="R69" s="132" t="s">
        <v>1790</v>
      </c>
      <c r="S69" s="132" t="s">
        <v>1790</v>
      </c>
      <c r="T69" s="132"/>
      <c r="U69" s="104"/>
      <c r="V69" s="101"/>
      <c r="W69" s="108"/>
    </row>
    <row r="70" spans="1:23" ht="43.5" customHeight="1" x14ac:dyDescent="0.2">
      <c r="A70" s="101">
        <v>63</v>
      </c>
      <c r="B70" s="102" t="s">
        <v>1740</v>
      </c>
      <c r="C70" s="102" t="s">
        <v>35</v>
      </c>
      <c r="D70" s="155" t="s">
        <v>1741</v>
      </c>
      <c r="E70" s="101" t="s">
        <v>40</v>
      </c>
      <c r="F70" s="101" t="s">
        <v>1497</v>
      </c>
      <c r="G70" s="120">
        <v>198.2</v>
      </c>
      <c r="H70" s="136">
        <v>29.5</v>
      </c>
      <c r="I70" s="120">
        <f t="shared" si="3"/>
        <v>168.7</v>
      </c>
      <c r="J70" s="120" t="s">
        <v>28</v>
      </c>
      <c r="K70" s="101" t="s">
        <v>168</v>
      </c>
      <c r="L70" s="101" t="s">
        <v>1498</v>
      </c>
      <c r="M70" s="122">
        <v>198.2</v>
      </c>
      <c r="N70" s="120" t="s">
        <v>28</v>
      </c>
      <c r="O70" s="107"/>
      <c r="P70" s="132" t="s">
        <v>1790</v>
      </c>
      <c r="Q70" s="132" t="s">
        <v>1790</v>
      </c>
      <c r="R70" s="132" t="s">
        <v>1790</v>
      </c>
      <c r="S70" s="132" t="s">
        <v>1790</v>
      </c>
      <c r="T70" s="132"/>
      <c r="U70" s="104"/>
      <c r="V70" s="101"/>
      <c r="W70" s="108"/>
    </row>
    <row r="71" spans="1:23" ht="43.5" customHeight="1" x14ac:dyDescent="0.2">
      <c r="A71" s="101">
        <v>64</v>
      </c>
      <c r="B71" s="102" t="s">
        <v>1506</v>
      </c>
      <c r="C71" s="102" t="s">
        <v>35</v>
      </c>
      <c r="D71" s="155" t="s">
        <v>1507</v>
      </c>
      <c r="E71" s="101" t="s">
        <v>40</v>
      </c>
      <c r="F71" s="101" t="s">
        <v>1511</v>
      </c>
      <c r="G71" s="120">
        <v>265.89999999999998</v>
      </c>
      <c r="H71" s="136">
        <v>52.6</v>
      </c>
      <c r="I71" s="120">
        <f t="shared" si="3"/>
        <v>213.29999999999998</v>
      </c>
      <c r="J71" s="120" t="s">
        <v>28</v>
      </c>
      <c r="K71" s="101" t="s">
        <v>168</v>
      </c>
      <c r="L71" s="101" t="s">
        <v>1512</v>
      </c>
      <c r="M71" s="122">
        <v>265.89999999999998</v>
      </c>
      <c r="N71" s="120" t="s">
        <v>28</v>
      </c>
      <c r="O71" s="107"/>
      <c r="P71" s="132" t="s">
        <v>1790</v>
      </c>
      <c r="Q71" s="132" t="s">
        <v>1790</v>
      </c>
      <c r="R71" s="132" t="s">
        <v>1790</v>
      </c>
      <c r="S71" s="132" t="s">
        <v>1790</v>
      </c>
      <c r="T71" s="132"/>
      <c r="U71" s="104" t="s">
        <v>1513</v>
      </c>
      <c r="V71" s="101"/>
      <c r="W71" s="108"/>
    </row>
    <row r="72" spans="1:23" ht="43.5" customHeight="1" x14ac:dyDescent="0.2">
      <c r="A72" s="101">
        <v>65</v>
      </c>
      <c r="B72" s="121" t="s">
        <v>1747</v>
      </c>
      <c r="C72" s="102" t="s">
        <v>35</v>
      </c>
      <c r="D72" s="155" t="s">
        <v>1793</v>
      </c>
      <c r="E72" s="101" t="s">
        <v>48</v>
      </c>
      <c r="F72" s="101" t="s">
        <v>626</v>
      </c>
      <c r="G72" s="120">
        <v>356.9</v>
      </c>
      <c r="H72" s="136">
        <v>42.7</v>
      </c>
      <c r="I72" s="120">
        <f t="shared" si="3"/>
        <v>314.2</v>
      </c>
      <c r="J72" s="120" t="s">
        <v>28</v>
      </c>
      <c r="K72" s="101" t="s">
        <v>168</v>
      </c>
      <c r="L72" s="101" t="s">
        <v>1529</v>
      </c>
      <c r="M72" s="122">
        <v>356.9</v>
      </c>
      <c r="N72" s="120" t="s">
        <v>28</v>
      </c>
      <c r="O72" s="107"/>
      <c r="P72" s="132" t="s">
        <v>1790</v>
      </c>
      <c r="Q72" s="132" t="s">
        <v>1790</v>
      </c>
      <c r="R72" s="132" t="s">
        <v>1790</v>
      </c>
      <c r="S72" s="132" t="s">
        <v>1790</v>
      </c>
      <c r="T72" s="132"/>
      <c r="U72" s="104"/>
      <c r="V72" s="108"/>
      <c r="W72" s="108"/>
    </row>
    <row r="73" spans="1:23" ht="43.5" customHeight="1" x14ac:dyDescent="0.2">
      <c r="A73" s="101">
        <v>66</v>
      </c>
      <c r="B73" s="121" t="s">
        <v>1774</v>
      </c>
      <c r="C73" s="102" t="s">
        <v>1775</v>
      </c>
      <c r="D73" s="155" t="s">
        <v>1862</v>
      </c>
      <c r="E73" s="101" t="s">
        <v>48</v>
      </c>
      <c r="F73" s="101">
        <v>9</v>
      </c>
      <c r="G73" s="120">
        <v>361.3</v>
      </c>
      <c r="H73" s="136">
        <v>1.2</v>
      </c>
      <c r="I73" s="120">
        <f t="shared" si="3"/>
        <v>360.1</v>
      </c>
      <c r="J73" s="120" t="s">
        <v>28</v>
      </c>
      <c r="K73" s="101">
        <v>33</v>
      </c>
      <c r="L73" s="101">
        <v>16</v>
      </c>
      <c r="M73" s="122">
        <v>361.3</v>
      </c>
      <c r="N73" s="120" t="s">
        <v>28</v>
      </c>
      <c r="O73" s="159" t="s">
        <v>1864</v>
      </c>
      <c r="P73" s="121" t="s">
        <v>1774</v>
      </c>
      <c r="Q73" s="141" t="s">
        <v>1830</v>
      </c>
      <c r="R73" s="141" t="s">
        <v>1830</v>
      </c>
      <c r="S73" s="141" t="s">
        <v>1830</v>
      </c>
      <c r="T73" s="141"/>
      <c r="U73" s="104"/>
      <c r="V73" s="108"/>
      <c r="W73" s="108"/>
    </row>
    <row r="74" spans="1:23" ht="43.5" customHeight="1" x14ac:dyDescent="0.2">
      <c r="A74" s="101">
        <v>67</v>
      </c>
      <c r="B74" s="143" t="s">
        <v>1797</v>
      </c>
      <c r="C74" s="102"/>
      <c r="D74" s="156" t="s">
        <v>1831</v>
      </c>
      <c r="E74" s="101"/>
      <c r="F74" s="101"/>
      <c r="G74" s="135">
        <f>SUM(G5:G73)</f>
        <v>12000.200000000003</v>
      </c>
      <c r="H74" s="135">
        <f>SUM(H5:H73)</f>
        <v>2212.8999999999992</v>
      </c>
      <c r="I74" s="135">
        <f>SUM(I5:I73)</f>
        <v>9787.3000000000029</v>
      </c>
      <c r="J74" s="131"/>
      <c r="K74" s="130"/>
      <c r="L74" s="101"/>
      <c r="M74" s="101"/>
      <c r="N74" s="101"/>
      <c r="O74" s="123"/>
      <c r="P74" s="132" t="s">
        <v>1790</v>
      </c>
      <c r="Q74" s="132" t="s">
        <v>1790</v>
      </c>
      <c r="R74" s="132" t="s">
        <v>1790</v>
      </c>
      <c r="S74" s="132" t="s">
        <v>1790</v>
      </c>
      <c r="T74" s="132"/>
      <c r="U74" s="147"/>
      <c r="V74" s="108"/>
      <c r="W74" s="108"/>
    </row>
    <row r="75" spans="1:23" ht="43.5" customHeight="1" x14ac:dyDescent="0.2">
      <c r="A75" s="152">
        <v>68</v>
      </c>
      <c r="B75" s="143" t="s">
        <v>1798</v>
      </c>
      <c r="C75" s="108"/>
      <c r="D75" s="157" t="s">
        <v>1832</v>
      </c>
      <c r="E75" s="108"/>
      <c r="F75" s="108"/>
      <c r="G75" s="108"/>
      <c r="H75" s="108"/>
      <c r="I75" s="108"/>
      <c r="J75" s="148"/>
      <c r="K75" s="108"/>
      <c r="L75" s="108"/>
      <c r="M75" s="149"/>
      <c r="N75" s="149"/>
      <c r="O75" s="150"/>
      <c r="P75" s="132" t="s">
        <v>1790</v>
      </c>
      <c r="Q75" s="132" t="s">
        <v>1790</v>
      </c>
      <c r="R75" s="132" t="s">
        <v>1790</v>
      </c>
      <c r="S75" s="132" t="s">
        <v>1790</v>
      </c>
      <c r="T75" s="132"/>
    </row>
    <row r="76" spans="1:23" ht="43.5" customHeight="1" x14ac:dyDescent="0.2">
      <c r="A76" s="101">
        <v>69</v>
      </c>
      <c r="B76" s="143" t="s">
        <v>1583</v>
      </c>
      <c r="C76" s="108"/>
      <c r="D76" s="157" t="s">
        <v>1585</v>
      </c>
      <c r="E76" s="108"/>
      <c r="F76" s="108"/>
      <c r="G76" s="108"/>
      <c r="H76" s="108"/>
      <c r="I76" s="108"/>
      <c r="J76" s="148"/>
      <c r="K76" s="108"/>
      <c r="L76" s="108"/>
      <c r="M76" s="149"/>
      <c r="N76" s="149"/>
      <c r="O76" s="150"/>
      <c r="P76" s="132" t="s">
        <v>1790</v>
      </c>
      <c r="Q76" s="132" t="s">
        <v>1790</v>
      </c>
      <c r="R76" s="132" t="s">
        <v>1790</v>
      </c>
      <c r="S76" s="132" t="s">
        <v>1790</v>
      </c>
      <c r="T76" s="132"/>
    </row>
    <row r="77" spans="1:23" ht="43.5" customHeight="1" x14ac:dyDescent="0.2">
      <c r="A77" s="152">
        <v>70</v>
      </c>
      <c r="B77" s="143" t="s">
        <v>1799</v>
      </c>
      <c r="C77" s="108"/>
      <c r="D77" s="157" t="s">
        <v>1833</v>
      </c>
      <c r="E77" s="108"/>
      <c r="F77" s="108"/>
      <c r="G77" s="108"/>
      <c r="H77" s="108"/>
      <c r="I77" s="108"/>
      <c r="J77" s="148"/>
      <c r="K77" s="108"/>
      <c r="L77" s="108"/>
      <c r="M77" s="149"/>
      <c r="N77" s="149"/>
      <c r="O77" s="150"/>
      <c r="P77" s="132" t="s">
        <v>1790</v>
      </c>
      <c r="Q77" s="132" t="s">
        <v>1790</v>
      </c>
      <c r="R77" s="132" t="s">
        <v>1790</v>
      </c>
      <c r="S77" s="132" t="s">
        <v>1790</v>
      </c>
      <c r="T77" s="132"/>
    </row>
    <row r="78" spans="1:23" ht="43.5" customHeight="1" x14ac:dyDescent="0.2">
      <c r="A78" s="101">
        <v>71</v>
      </c>
      <c r="B78" s="143" t="s">
        <v>1800</v>
      </c>
      <c r="C78" s="108"/>
      <c r="D78" s="157" t="s">
        <v>1834</v>
      </c>
      <c r="E78" s="108"/>
      <c r="F78" s="108"/>
      <c r="G78" s="108"/>
      <c r="H78" s="108"/>
      <c r="I78" s="108"/>
      <c r="J78" s="148"/>
      <c r="K78" s="108"/>
      <c r="L78" s="108"/>
      <c r="M78" s="149"/>
      <c r="N78" s="149"/>
      <c r="O78" s="150"/>
      <c r="P78" s="132" t="s">
        <v>1790</v>
      </c>
      <c r="Q78" s="132" t="s">
        <v>1790</v>
      </c>
      <c r="R78" s="132" t="s">
        <v>1790</v>
      </c>
      <c r="S78" s="132" t="s">
        <v>1790</v>
      </c>
      <c r="T78" s="132"/>
    </row>
    <row r="79" spans="1:23" ht="43.5" customHeight="1" x14ac:dyDescent="0.2">
      <c r="A79" s="668">
        <v>72</v>
      </c>
      <c r="B79" s="817" t="s">
        <v>1801</v>
      </c>
      <c r="C79" s="108"/>
      <c r="D79" s="808" t="s">
        <v>1835</v>
      </c>
      <c r="E79" s="108"/>
      <c r="F79" s="108"/>
      <c r="G79" s="108"/>
      <c r="H79" s="108"/>
      <c r="I79" s="108"/>
      <c r="J79" s="148"/>
      <c r="K79" s="108"/>
      <c r="L79" s="108"/>
      <c r="M79" s="149"/>
      <c r="N79" s="149"/>
      <c r="O79" s="810"/>
      <c r="P79" s="813" t="s">
        <v>1790</v>
      </c>
      <c r="Q79" s="813" t="s">
        <v>1790</v>
      </c>
      <c r="R79" s="813" t="s">
        <v>1790</v>
      </c>
      <c r="S79" s="813" t="s">
        <v>1790</v>
      </c>
      <c r="T79" s="813"/>
    </row>
    <row r="80" spans="1:23" ht="43.5" customHeight="1" x14ac:dyDescent="0.2">
      <c r="A80" s="669"/>
      <c r="B80" s="817"/>
      <c r="C80" s="108"/>
      <c r="D80" s="809"/>
      <c r="E80" s="108"/>
      <c r="F80" s="108"/>
      <c r="G80" s="108"/>
      <c r="H80" s="108"/>
      <c r="I80" s="108"/>
      <c r="J80" s="148"/>
      <c r="K80" s="108"/>
      <c r="L80" s="108"/>
      <c r="M80" s="149"/>
      <c r="N80" s="149"/>
      <c r="O80" s="773"/>
      <c r="P80" s="814"/>
      <c r="Q80" s="814"/>
      <c r="R80" s="814"/>
      <c r="S80" s="814"/>
      <c r="T80" s="814"/>
    </row>
    <row r="81" spans="1:20" ht="43.5" customHeight="1" x14ac:dyDescent="0.25">
      <c r="A81" s="151">
        <v>73</v>
      </c>
      <c r="B81" s="143" t="s">
        <v>1802</v>
      </c>
      <c r="C81" s="108"/>
      <c r="D81" s="157" t="s">
        <v>1836</v>
      </c>
      <c r="E81" s="108"/>
      <c r="F81" s="108"/>
      <c r="G81" s="108"/>
      <c r="H81" s="108"/>
      <c r="I81" s="108"/>
      <c r="J81" s="148"/>
      <c r="K81" s="108"/>
      <c r="L81" s="108"/>
      <c r="M81" s="149"/>
      <c r="N81" s="149"/>
      <c r="O81" s="150"/>
      <c r="P81" s="132" t="s">
        <v>1790</v>
      </c>
      <c r="Q81" s="132" t="s">
        <v>1790</v>
      </c>
      <c r="R81" s="132" t="s">
        <v>1790</v>
      </c>
      <c r="S81" s="132" t="s">
        <v>1790</v>
      </c>
      <c r="T81" s="132"/>
    </row>
    <row r="82" spans="1:20" ht="43.5" customHeight="1" x14ac:dyDescent="0.2">
      <c r="A82" s="101">
        <v>74</v>
      </c>
      <c r="B82" s="143" t="s">
        <v>707</v>
      </c>
      <c r="C82" s="108"/>
      <c r="D82" s="157" t="s">
        <v>1837</v>
      </c>
      <c r="E82" s="108"/>
      <c r="F82" s="108"/>
      <c r="G82" s="108"/>
      <c r="H82" s="108"/>
      <c r="I82" s="108"/>
      <c r="J82" s="148"/>
      <c r="K82" s="108"/>
      <c r="L82" s="108"/>
      <c r="M82" s="149"/>
      <c r="N82" s="149"/>
      <c r="O82" s="150"/>
      <c r="P82" s="132" t="s">
        <v>1790</v>
      </c>
      <c r="Q82" s="132" t="s">
        <v>1790</v>
      </c>
      <c r="R82" s="132" t="s">
        <v>1790</v>
      </c>
      <c r="S82" s="132" t="s">
        <v>1790</v>
      </c>
      <c r="T82" s="132"/>
    </row>
    <row r="83" spans="1:20" ht="43.5" customHeight="1" x14ac:dyDescent="0.2">
      <c r="A83" s="668">
        <v>75</v>
      </c>
      <c r="B83" s="817" t="s">
        <v>1803</v>
      </c>
      <c r="C83" s="108"/>
      <c r="D83" s="808" t="s">
        <v>1589</v>
      </c>
      <c r="E83" s="108"/>
      <c r="F83" s="108"/>
      <c r="G83" s="108"/>
      <c r="H83" s="108"/>
      <c r="I83" s="108"/>
      <c r="J83" s="148"/>
      <c r="K83" s="108"/>
      <c r="L83" s="108"/>
      <c r="M83" s="149"/>
      <c r="N83" s="149"/>
      <c r="O83" s="810"/>
      <c r="P83" s="813" t="s">
        <v>1790</v>
      </c>
      <c r="Q83" s="813" t="s">
        <v>1790</v>
      </c>
      <c r="R83" s="813" t="s">
        <v>1790</v>
      </c>
      <c r="S83" s="813" t="s">
        <v>1790</v>
      </c>
      <c r="T83" s="813"/>
    </row>
    <row r="84" spans="1:20" ht="43.5" customHeight="1" x14ac:dyDescent="0.2">
      <c r="A84" s="669"/>
      <c r="B84" s="817"/>
      <c r="C84" s="108"/>
      <c r="D84" s="809"/>
      <c r="E84" s="108"/>
      <c r="F84" s="108"/>
      <c r="G84" s="108"/>
      <c r="H84" s="108"/>
      <c r="I84" s="108"/>
      <c r="J84" s="148"/>
      <c r="K84" s="108"/>
      <c r="L84" s="108"/>
      <c r="M84" s="149"/>
      <c r="N84" s="149"/>
      <c r="O84" s="773"/>
      <c r="P84" s="814"/>
      <c r="Q84" s="814"/>
      <c r="R84" s="814"/>
      <c r="S84" s="814"/>
      <c r="T84" s="814"/>
    </row>
    <row r="85" spans="1:20" ht="43.5" customHeight="1" x14ac:dyDescent="0.2">
      <c r="A85" s="152">
        <v>76</v>
      </c>
      <c r="B85" s="143" t="s">
        <v>1804</v>
      </c>
      <c r="C85" s="108"/>
      <c r="D85" s="157" t="s">
        <v>1838</v>
      </c>
      <c r="E85" s="108"/>
      <c r="F85" s="108"/>
      <c r="G85" s="108"/>
      <c r="H85" s="108"/>
      <c r="I85" s="108"/>
      <c r="J85" s="148"/>
      <c r="K85" s="108"/>
      <c r="L85" s="108"/>
      <c r="M85" s="149"/>
      <c r="N85" s="149"/>
      <c r="O85" s="150"/>
      <c r="P85" s="132" t="s">
        <v>1790</v>
      </c>
      <c r="Q85" s="132" t="s">
        <v>1790</v>
      </c>
      <c r="R85" s="132" t="s">
        <v>1790</v>
      </c>
      <c r="S85" s="132" t="s">
        <v>1790</v>
      </c>
      <c r="T85" s="132"/>
    </row>
    <row r="86" spans="1:20" ht="43.5" customHeight="1" x14ac:dyDescent="0.2">
      <c r="A86" s="101">
        <v>77</v>
      </c>
      <c r="B86" s="144" t="s">
        <v>1805</v>
      </c>
      <c r="C86" s="108"/>
      <c r="D86" s="157" t="s">
        <v>1838</v>
      </c>
      <c r="E86" s="108"/>
      <c r="F86" s="108"/>
      <c r="G86" s="108"/>
      <c r="H86" s="108"/>
      <c r="I86" s="108"/>
      <c r="J86" s="148"/>
      <c r="K86" s="108"/>
      <c r="L86" s="108"/>
      <c r="M86" s="149"/>
      <c r="N86" s="149"/>
      <c r="O86" s="150"/>
      <c r="P86" s="132" t="s">
        <v>1790</v>
      </c>
      <c r="Q86" s="132" t="s">
        <v>1790</v>
      </c>
      <c r="R86" s="132" t="s">
        <v>1790</v>
      </c>
      <c r="S86" s="132" t="s">
        <v>1790</v>
      </c>
      <c r="T86" s="132"/>
    </row>
    <row r="87" spans="1:20" ht="43.5" customHeight="1" x14ac:dyDescent="0.2">
      <c r="A87" s="152">
        <v>78</v>
      </c>
      <c r="B87" s="143" t="s">
        <v>1806</v>
      </c>
      <c r="C87" s="108"/>
      <c r="D87" s="157" t="s">
        <v>1839</v>
      </c>
      <c r="E87" s="108"/>
      <c r="F87" s="108"/>
      <c r="G87" s="108"/>
      <c r="H87" s="108"/>
      <c r="I87" s="108"/>
      <c r="J87" s="148"/>
      <c r="K87" s="108"/>
      <c r="L87" s="108"/>
      <c r="M87" s="149"/>
      <c r="N87" s="149"/>
      <c r="O87" s="150"/>
      <c r="P87" s="132" t="s">
        <v>1790</v>
      </c>
      <c r="Q87" s="132" t="s">
        <v>1790</v>
      </c>
      <c r="R87" s="132" t="s">
        <v>1790</v>
      </c>
      <c r="S87" s="132" t="s">
        <v>1790</v>
      </c>
      <c r="T87" s="132"/>
    </row>
    <row r="88" spans="1:20" ht="43.5" customHeight="1" x14ac:dyDescent="0.2">
      <c r="A88" s="101">
        <v>79</v>
      </c>
      <c r="B88" s="143" t="s">
        <v>1807</v>
      </c>
      <c r="C88" s="108"/>
      <c r="D88" s="157" t="s">
        <v>1840</v>
      </c>
      <c r="E88" s="108"/>
      <c r="F88" s="108"/>
      <c r="G88" s="108"/>
      <c r="H88" s="108"/>
      <c r="I88" s="108"/>
      <c r="J88" s="148"/>
      <c r="K88" s="108"/>
      <c r="L88" s="108"/>
      <c r="M88" s="149"/>
      <c r="N88" s="149"/>
      <c r="O88" s="150"/>
      <c r="P88" s="132" t="s">
        <v>1790</v>
      </c>
      <c r="Q88" s="132" t="s">
        <v>1790</v>
      </c>
      <c r="R88" s="132" t="s">
        <v>1790</v>
      </c>
      <c r="S88" s="132" t="s">
        <v>1790</v>
      </c>
      <c r="T88" s="132"/>
    </row>
    <row r="89" spans="1:20" ht="43.5" customHeight="1" x14ac:dyDescent="0.2">
      <c r="A89" s="152">
        <v>80</v>
      </c>
      <c r="B89" s="143" t="s">
        <v>1808</v>
      </c>
      <c r="C89" s="108"/>
      <c r="D89" s="157" t="s">
        <v>1841</v>
      </c>
      <c r="E89" s="108"/>
      <c r="F89" s="108"/>
      <c r="G89" s="108"/>
      <c r="H89" s="108"/>
      <c r="I89" s="108"/>
      <c r="J89" s="148"/>
      <c r="K89" s="108"/>
      <c r="L89" s="108"/>
      <c r="M89" s="149"/>
      <c r="N89" s="149"/>
      <c r="O89" s="150"/>
      <c r="P89" s="132" t="s">
        <v>1790</v>
      </c>
      <c r="Q89" s="132" t="s">
        <v>1790</v>
      </c>
      <c r="R89" s="132" t="s">
        <v>1790</v>
      </c>
      <c r="S89" s="132" t="s">
        <v>1790</v>
      </c>
      <c r="T89" s="132"/>
    </row>
    <row r="90" spans="1:20" ht="43.5" customHeight="1" x14ac:dyDescent="0.2">
      <c r="A90" s="101">
        <v>81</v>
      </c>
      <c r="B90" s="143" t="s">
        <v>1475</v>
      </c>
      <c r="C90" s="108"/>
      <c r="D90" s="157" t="s">
        <v>1592</v>
      </c>
      <c r="E90" s="108"/>
      <c r="F90" s="108"/>
      <c r="G90" s="108"/>
      <c r="H90" s="108"/>
      <c r="I90" s="108"/>
      <c r="J90" s="148"/>
      <c r="K90" s="108"/>
      <c r="L90" s="108"/>
      <c r="M90" s="149"/>
      <c r="N90" s="149"/>
      <c r="O90" s="150"/>
      <c r="P90" s="132" t="s">
        <v>1790</v>
      </c>
      <c r="Q90" s="132" t="s">
        <v>1790</v>
      </c>
      <c r="R90" s="132" t="s">
        <v>1790</v>
      </c>
      <c r="S90" s="132" t="s">
        <v>1790</v>
      </c>
      <c r="T90" s="132"/>
    </row>
    <row r="91" spans="1:20" ht="43.5" customHeight="1" x14ac:dyDescent="0.2">
      <c r="A91" s="152">
        <v>82</v>
      </c>
      <c r="B91" s="143" t="s">
        <v>1809</v>
      </c>
      <c r="C91" s="108"/>
      <c r="D91" s="157" t="s">
        <v>1842</v>
      </c>
      <c r="E91" s="108"/>
      <c r="F91" s="108"/>
      <c r="G91" s="108"/>
      <c r="H91" s="108"/>
      <c r="I91" s="108"/>
      <c r="J91" s="148"/>
      <c r="K91" s="108"/>
      <c r="L91" s="108"/>
      <c r="M91" s="149"/>
      <c r="N91" s="149"/>
      <c r="O91" s="150"/>
      <c r="P91" s="132" t="s">
        <v>1790</v>
      </c>
      <c r="Q91" s="132" t="s">
        <v>1790</v>
      </c>
      <c r="R91" s="132" t="s">
        <v>1790</v>
      </c>
      <c r="S91" s="132" t="s">
        <v>1790</v>
      </c>
      <c r="T91" s="132"/>
    </row>
    <row r="92" spans="1:20" ht="43.5" customHeight="1" x14ac:dyDescent="0.2">
      <c r="A92" s="101">
        <v>83</v>
      </c>
      <c r="B92" s="143" t="s">
        <v>933</v>
      </c>
      <c r="C92" s="108"/>
      <c r="D92" s="157" t="s">
        <v>1843</v>
      </c>
      <c r="E92" s="108"/>
      <c r="F92" s="108"/>
      <c r="G92" s="108"/>
      <c r="H92" s="108"/>
      <c r="I92" s="108"/>
      <c r="J92" s="148"/>
      <c r="K92" s="108"/>
      <c r="L92" s="108"/>
      <c r="M92" s="149"/>
      <c r="N92" s="149"/>
      <c r="O92" s="150"/>
      <c r="P92" s="132" t="s">
        <v>1790</v>
      </c>
      <c r="Q92" s="132" t="s">
        <v>1790</v>
      </c>
      <c r="R92" s="132" t="s">
        <v>1790</v>
      </c>
      <c r="S92" s="132" t="s">
        <v>1790</v>
      </c>
      <c r="T92" s="132"/>
    </row>
    <row r="93" spans="1:20" ht="43.5" customHeight="1" x14ac:dyDescent="0.2">
      <c r="A93" s="152">
        <v>84</v>
      </c>
      <c r="B93" s="143" t="s">
        <v>77</v>
      </c>
      <c r="C93" s="108"/>
      <c r="D93" s="157" t="s">
        <v>1844</v>
      </c>
      <c r="E93" s="108"/>
      <c r="F93" s="108"/>
      <c r="G93" s="108"/>
      <c r="H93" s="108"/>
      <c r="I93" s="108"/>
      <c r="J93" s="148"/>
      <c r="K93" s="108"/>
      <c r="L93" s="108"/>
      <c r="M93" s="149"/>
      <c r="N93" s="149"/>
      <c r="O93" s="150"/>
      <c r="P93" s="132" t="s">
        <v>1790</v>
      </c>
      <c r="Q93" s="132" t="s">
        <v>1790</v>
      </c>
      <c r="R93" s="132" t="s">
        <v>1790</v>
      </c>
      <c r="S93" s="132" t="s">
        <v>1790</v>
      </c>
      <c r="T93" s="132"/>
    </row>
    <row r="94" spans="1:20" ht="43.5" customHeight="1" x14ac:dyDescent="0.2">
      <c r="A94" s="101">
        <v>85</v>
      </c>
      <c r="B94" s="143" t="s">
        <v>1594</v>
      </c>
      <c r="C94" s="108"/>
      <c r="D94" s="158" t="s">
        <v>1595</v>
      </c>
      <c r="E94" s="108"/>
      <c r="F94" s="108"/>
      <c r="G94" s="108"/>
      <c r="H94" s="108"/>
      <c r="I94" s="108"/>
      <c r="J94" s="148"/>
      <c r="K94" s="108"/>
      <c r="L94" s="108"/>
      <c r="M94" s="149"/>
      <c r="N94" s="149"/>
      <c r="O94" s="150"/>
      <c r="P94" s="132" t="s">
        <v>1790</v>
      </c>
      <c r="Q94" s="132" t="s">
        <v>1790</v>
      </c>
      <c r="R94" s="132" t="s">
        <v>1790</v>
      </c>
      <c r="S94" s="132" t="s">
        <v>1790</v>
      </c>
      <c r="T94" s="132"/>
    </row>
    <row r="95" spans="1:20" ht="43.5" customHeight="1" x14ac:dyDescent="0.2">
      <c r="A95" s="152">
        <v>86</v>
      </c>
      <c r="B95" s="143" t="s">
        <v>1810</v>
      </c>
      <c r="C95" s="108"/>
      <c r="D95" s="104" t="s">
        <v>1845</v>
      </c>
      <c r="E95" s="108"/>
      <c r="F95" s="108"/>
      <c r="G95" s="108"/>
      <c r="H95" s="108"/>
      <c r="I95" s="108"/>
      <c r="J95" s="148"/>
      <c r="K95" s="108"/>
      <c r="L95" s="108"/>
      <c r="M95" s="149"/>
      <c r="N95" s="149"/>
      <c r="O95" s="150"/>
      <c r="P95" s="132" t="s">
        <v>1790</v>
      </c>
      <c r="Q95" s="132" t="s">
        <v>1790</v>
      </c>
      <c r="R95" s="132" t="s">
        <v>1790</v>
      </c>
      <c r="S95" s="132" t="s">
        <v>1790</v>
      </c>
      <c r="T95" s="132"/>
    </row>
    <row r="96" spans="1:20" ht="43.5" customHeight="1" x14ac:dyDescent="0.2">
      <c r="A96" s="101">
        <v>87</v>
      </c>
      <c r="B96" s="143" t="s">
        <v>1811</v>
      </c>
      <c r="C96" s="108"/>
      <c r="D96" s="104" t="s">
        <v>1846</v>
      </c>
      <c r="E96" s="108"/>
      <c r="F96" s="108"/>
      <c r="G96" s="108"/>
      <c r="H96" s="108"/>
      <c r="I96" s="108"/>
      <c r="J96" s="148"/>
      <c r="K96" s="108"/>
      <c r="L96" s="108"/>
      <c r="M96" s="149"/>
      <c r="N96" s="149"/>
      <c r="O96" s="150"/>
      <c r="P96" s="132" t="s">
        <v>1790</v>
      </c>
      <c r="Q96" s="132" t="s">
        <v>1790</v>
      </c>
      <c r="R96" s="132" t="s">
        <v>1790</v>
      </c>
      <c r="S96" s="132" t="s">
        <v>1790</v>
      </c>
      <c r="T96" s="132"/>
    </row>
    <row r="97" spans="1:20" ht="43.5" customHeight="1" x14ac:dyDescent="0.2">
      <c r="A97" s="152">
        <v>88</v>
      </c>
      <c r="B97" s="143" t="s">
        <v>1812</v>
      </c>
      <c r="C97" s="108"/>
      <c r="D97" s="156" t="s">
        <v>1847</v>
      </c>
      <c r="E97" s="108"/>
      <c r="F97" s="108"/>
      <c r="G97" s="108"/>
      <c r="H97" s="108"/>
      <c r="I97" s="108"/>
      <c r="J97" s="148"/>
      <c r="K97" s="108"/>
      <c r="L97" s="108"/>
      <c r="M97" s="149"/>
      <c r="N97" s="149"/>
      <c r="O97" s="150"/>
      <c r="P97" s="132" t="s">
        <v>1790</v>
      </c>
      <c r="Q97" s="132" t="s">
        <v>1790</v>
      </c>
      <c r="R97" s="132" t="s">
        <v>1790</v>
      </c>
      <c r="S97" s="132" t="s">
        <v>1790</v>
      </c>
      <c r="T97" s="132"/>
    </row>
    <row r="98" spans="1:20" ht="43.5" customHeight="1" x14ac:dyDescent="0.2">
      <c r="A98" s="101">
        <v>89</v>
      </c>
      <c r="B98" s="143" t="s">
        <v>1813</v>
      </c>
      <c r="C98" s="108"/>
      <c r="D98" s="157" t="s">
        <v>1848</v>
      </c>
      <c r="E98" s="108"/>
      <c r="F98" s="108"/>
      <c r="G98" s="108"/>
      <c r="H98" s="108"/>
      <c r="I98" s="108"/>
      <c r="J98" s="148"/>
      <c r="K98" s="108"/>
      <c r="L98" s="108"/>
      <c r="M98" s="149"/>
      <c r="N98" s="149"/>
      <c r="O98" s="150"/>
      <c r="P98" s="132" t="s">
        <v>1790</v>
      </c>
      <c r="Q98" s="132" t="s">
        <v>1790</v>
      </c>
      <c r="R98" s="132" t="s">
        <v>1790</v>
      </c>
      <c r="S98" s="132" t="s">
        <v>1790</v>
      </c>
      <c r="T98" s="132"/>
    </row>
    <row r="99" spans="1:20" ht="43.5" customHeight="1" x14ac:dyDescent="0.2">
      <c r="A99" s="152">
        <v>90</v>
      </c>
      <c r="B99" s="143" t="s">
        <v>1814</v>
      </c>
      <c r="C99" s="108"/>
      <c r="D99" s="157" t="s">
        <v>1849</v>
      </c>
      <c r="E99" s="108"/>
      <c r="F99" s="108"/>
      <c r="G99" s="108"/>
      <c r="H99" s="108"/>
      <c r="I99" s="108"/>
      <c r="J99" s="148"/>
      <c r="K99" s="108"/>
      <c r="L99" s="108"/>
      <c r="M99" s="149"/>
      <c r="N99" s="149"/>
      <c r="O99" s="150"/>
      <c r="P99" s="132" t="s">
        <v>1790</v>
      </c>
      <c r="Q99" s="132" t="s">
        <v>1790</v>
      </c>
      <c r="R99" s="132" t="s">
        <v>1790</v>
      </c>
      <c r="S99" s="132" t="s">
        <v>1790</v>
      </c>
      <c r="T99" s="132"/>
    </row>
    <row r="100" spans="1:20" ht="43.5" customHeight="1" x14ac:dyDescent="0.2">
      <c r="A100" s="101">
        <v>91</v>
      </c>
      <c r="B100" s="143" t="s">
        <v>1815</v>
      </c>
      <c r="C100" s="108"/>
      <c r="D100" s="157" t="s">
        <v>1850</v>
      </c>
      <c r="E100" s="108"/>
      <c r="F100" s="108"/>
      <c r="G100" s="108"/>
      <c r="H100" s="108"/>
      <c r="I100" s="108"/>
      <c r="J100" s="148"/>
      <c r="K100" s="108"/>
      <c r="L100" s="108"/>
      <c r="M100" s="149"/>
      <c r="N100" s="149"/>
      <c r="O100" s="150"/>
      <c r="P100" s="132" t="s">
        <v>1790</v>
      </c>
      <c r="Q100" s="132" t="s">
        <v>1790</v>
      </c>
      <c r="R100" s="132" t="s">
        <v>1790</v>
      </c>
      <c r="S100" s="132" t="s">
        <v>1790</v>
      </c>
      <c r="T100" s="132"/>
    </row>
    <row r="101" spans="1:20" ht="43.5" customHeight="1" x14ac:dyDescent="0.2">
      <c r="A101" s="152">
        <v>92</v>
      </c>
      <c r="B101" s="143" t="s">
        <v>1816</v>
      </c>
      <c r="C101" s="108"/>
      <c r="D101" s="157" t="s">
        <v>1851</v>
      </c>
      <c r="E101" s="108"/>
      <c r="F101" s="108"/>
      <c r="G101" s="108"/>
      <c r="H101" s="108"/>
      <c r="I101" s="108"/>
      <c r="J101" s="148"/>
      <c r="K101" s="108"/>
      <c r="L101" s="108"/>
      <c r="M101" s="149"/>
      <c r="N101" s="149"/>
      <c r="O101" s="150"/>
      <c r="P101" s="132" t="s">
        <v>1790</v>
      </c>
      <c r="Q101" s="132" t="s">
        <v>1790</v>
      </c>
      <c r="R101" s="132" t="s">
        <v>1790</v>
      </c>
      <c r="S101" s="132" t="s">
        <v>1790</v>
      </c>
      <c r="T101" s="132"/>
    </row>
    <row r="102" spans="1:20" ht="43.5" customHeight="1" x14ac:dyDescent="0.2">
      <c r="A102" s="101">
        <v>93</v>
      </c>
      <c r="B102" s="143" t="s">
        <v>1817</v>
      </c>
      <c r="C102" s="108"/>
      <c r="D102" s="157" t="s">
        <v>1852</v>
      </c>
      <c r="E102" s="108"/>
      <c r="F102" s="108"/>
      <c r="G102" s="108"/>
      <c r="H102" s="108"/>
      <c r="I102" s="108"/>
      <c r="J102" s="148"/>
      <c r="K102" s="108"/>
      <c r="L102" s="108"/>
      <c r="M102" s="149"/>
      <c r="N102" s="149"/>
      <c r="O102" s="150"/>
      <c r="P102" s="132" t="s">
        <v>1790</v>
      </c>
      <c r="Q102" s="132" t="s">
        <v>1790</v>
      </c>
      <c r="R102" s="132" t="s">
        <v>1790</v>
      </c>
      <c r="S102" s="132" t="s">
        <v>1790</v>
      </c>
      <c r="T102" s="132"/>
    </row>
    <row r="103" spans="1:20" ht="43.5" customHeight="1" x14ac:dyDescent="0.2">
      <c r="A103" s="152">
        <v>94</v>
      </c>
      <c r="B103" s="143" t="s">
        <v>1597</v>
      </c>
      <c r="C103" s="108"/>
      <c r="D103" s="157" t="s">
        <v>1598</v>
      </c>
      <c r="E103" s="108"/>
      <c r="F103" s="108"/>
      <c r="G103" s="108"/>
      <c r="H103" s="108"/>
      <c r="I103" s="108"/>
      <c r="J103" s="148"/>
      <c r="K103" s="108"/>
      <c r="L103" s="108"/>
      <c r="M103" s="149"/>
      <c r="N103" s="149"/>
      <c r="O103" s="150"/>
      <c r="P103" s="132" t="s">
        <v>1790</v>
      </c>
      <c r="Q103" s="132" t="s">
        <v>1790</v>
      </c>
      <c r="R103" s="132" t="s">
        <v>1790</v>
      </c>
      <c r="S103" s="132" t="s">
        <v>1790</v>
      </c>
      <c r="T103" s="132"/>
    </row>
    <row r="104" spans="1:20" ht="43.5" customHeight="1" x14ac:dyDescent="0.2">
      <c r="A104" s="101">
        <v>95</v>
      </c>
      <c r="B104" s="143" t="s">
        <v>1818</v>
      </c>
      <c r="C104" s="108"/>
      <c r="D104" s="157" t="s">
        <v>1853</v>
      </c>
      <c r="E104" s="108"/>
      <c r="F104" s="108"/>
      <c r="G104" s="108"/>
      <c r="H104" s="108"/>
      <c r="I104" s="108"/>
      <c r="J104" s="148"/>
      <c r="K104" s="108"/>
      <c r="L104" s="108"/>
      <c r="M104" s="149"/>
      <c r="N104" s="149"/>
      <c r="O104" s="150"/>
      <c r="P104" s="132" t="s">
        <v>1790</v>
      </c>
      <c r="Q104" s="132" t="s">
        <v>1790</v>
      </c>
      <c r="R104" s="132" t="s">
        <v>1790</v>
      </c>
      <c r="S104" s="132" t="s">
        <v>1790</v>
      </c>
      <c r="T104" s="132"/>
    </row>
    <row r="105" spans="1:20" ht="43.5" customHeight="1" x14ac:dyDescent="0.2">
      <c r="A105" s="152">
        <v>96</v>
      </c>
      <c r="B105" s="143" t="s">
        <v>1819</v>
      </c>
      <c r="C105" s="108"/>
      <c r="D105" s="157" t="s">
        <v>1854</v>
      </c>
      <c r="E105" s="108"/>
      <c r="F105" s="108"/>
      <c r="G105" s="108"/>
      <c r="H105" s="108"/>
      <c r="I105" s="108"/>
      <c r="J105" s="148"/>
      <c r="K105" s="108"/>
      <c r="L105" s="108"/>
      <c r="M105" s="149"/>
      <c r="N105" s="149"/>
      <c r="O105" s="150"/>
      <c r="P105" s="132" t="s">
        <v>1790</v>
      </c>
      <c r="Q105" s="132" t="s">
        <v>1790</v>
      </c>
      <c r="R105" s="132" t="s">
        <v>1790</v>
      </c>
      <c r="S105" s="132" t="s">
        <v>1790</v>
      </c>
      <c r="T105" s="132"/>
    </row>
    <row r="106" spans="1:20" ht="43.5" customHeight="1" x14ac:dyDescent="0.2">
      <c r="A106" s="101">
        <v>97</v>
      </c>
      <c r="B106" s="143" t="s">
        <v>1820</v>
      </c>
      <c r="C106" s="108"/>
      <c r="D106" s="157" t="s">
        <v>1600</v>
      </c>
      <c r="E106" s="108"/>
      <c r="F106" s="108"/>
      <c r="G106" s="108"/>
      <c r="H106" s="108"/>
      <c r="I106" s="108"/>
      <c r="J106" s="148"/>
      <c r="K106" s="108"/>
      <c r="L106" s="108"/>
      <c r="M106" s="149"/>
      <c r="N106" s="149"/>
      <c r="O106" s="150"/>
      <c r="P106" s="132" t="s">
        <v>1790</v>
      </c>
      <c r="Q106" s="132" t="s">
        <v>1790</v>
      </c>
      <c r="R106" s="132" t="s">
        <v>1790</v>
      </c>
      <c r="S106" s="132" t="s">
        <v>1790</v>
      </c>
      <c r="T106" s="132"/>
    </row>
    <row r="107" spans="1:20" ht="43.5" customHeight="1" x14ac:dyDescent="0.2">
      <c r="A107" s="152">
        <v>98</v>
      </c>
      <c r="B107" s="143" t="s">
        <v>1821</v>
      </c>
      <c r="C107" s="108"/>
      <c r="D107" s="157" t="s">
        <v>1855</v>
      </c>
      <c r="E107" s="108"/>
      <c r="F107" s="108"/>
      <c r="G107" s="108"/>
      <c r="H107" s="108"/>
      <c r="I107" s="108"/>
      <c r="J107" s="148"/>
      <c r="K107" s="108"/>
      <c r="L107" s="108"/>
      <c r="M107" s="149"/>
      <c r="N107" s="149"/>
      <c r="O107" s="150"/>
      <c r="P107" s="132" t="s">
        <v>1790</v>
      </c>
      <c r="Q107" s="132" t="s">
        <v>1790</v>
      </c>
      <c r="R107" s="132" t="s">
        <v>1790</v>
      </c>
      <c r="S107" s="132" t="s">
        <v>1790</v>
      </c>
      <c r="T107" s="132"/>
    </row>
    <row r="108" spans="1:20" ht="43.5" customHeight="1" x14ac:dyDescent="0.2">
      <c r="A108" s="101">
        <v>99</v>
      </c>
      <c r="B108" s="143" t="s">
        <v>1822</v>
      </c>
      <c r="C108" s="108"/>
      <c r="D108" s="157" t="s">
        <v>1856</v>
      </c>
      <c r="E108" s="108"/>
      <c r="F108" s="108"/>
      <c r="G108" s="108"/>
      <c r="H108" s="108"/>
      <c r="I108" s="108"/>
      <c r="J108" s="148"/>
      <c r="K108" s="108"/>
      <c r="L108" s="108"/>
      <c r="M108" s="149"/>
      <c r="N108" s="149"/>
      <c r="O108" s="150"/>
      <c r="P108" s="132" t="s">
        <v>1790</v>
      </c>
      <c r="Q108" s="132" t="s">
        <v>1790</v>
      </c>
      <c r="R108" s="132" t="s">
        <v>1790</v>
      </c>
      <c r="S108" s="132" t="s">
        <v>1790</v>
      </c>
      <c r="T108" s="132"/>
    </row>
    <row r="109" spans="1:20" ht="43.5" customHeight="1" x14ac:dyDescent="0.2">
      <c r="A109" s="152">
        <v>100</v>
      </c>
      <c r="B109" s="143" t="s">
        <v>1823</v>
      </c>
      <c r="C109" s="108"/>
      <c r="D109" s="157" t="s">
        <v>1857</v>
      </c>
      <c r="E109" s="108"/>
      <c r="F109" s="108"/>
      <c r="G109" s="108"/>
      <c r="H109" s="108"/>
      <c r="I109" s="108"/>
      <c r="J109" s="148"/>
      <c r="K109" s="108"/>
      <c r="L109" s="108"/>
      <c r="M109" s="149"/>
      <c r="N109" s="149"/>
      <c r="O109" s="150"/>
      <c r="P109" s="132" t="s">
        <v>1790</v>
      </c>
      <c r="Q109" s="132" t="s">
        <v>1790</v>
      </c>
      <c r="R109" s="132" t="s">
        <v>1790</v>
      </c>
      <c r="S109" s="132" t="s">
        <v>1790</v>
      </c>
      <c r="T109" s="132"/>
    </row>
    <row r="110" spans="1:20" ht="43.5" customHeight="1" x14ac:dyDescent="0.2">
      <c r="A110" s="101">
        <v>101</v>
      </c>
      <c r="B110" s="143" t="s">
        <v>1824</v>
      </c>
      <c r="C110" s="108"/>
      <c r="D110" s="157" t="s">
        <v>1858</v>
      </c>
      <c r="E110" s="108"/>
      <c r="F110" s="108"/>
      <c r="G110" s="108"/>
      <c r="H110" s="108"/>
      <c r="I110" s="108"/>
      <c r="J110" s="148"/>
      <c r="K110" s="108"/>
      <c r="L110" s="108"/>
      <c r="M110" s="149"/>
      <c r="N110" s="149"/>
      <c r="O110" s="150"/>
      <c r="P110" s="132" t="s">
        <v>1790</v>
      </c>
      <c r="Q110" s="132" t="s">
        <v>1790</v>
      </c>
      <c r="R110" s="132" t="s">
        <v>1790</v>
      </c>
      <c r="S110" s="132" t="s">
        <v>1790</v>
      </c>
      <c r="T110" s="132"/>
    </row>
    <row r="111" spans="1:20" ht="43.5" customHeight="1" x14ac:dyDescent="0.2">
      <c r="A111" s="152">
        <v>102</v>
      </c>
      <c r="B111" s="143" t="s">
        <v>1825</v>
      </c>
      <c r="C111" s="108"/>
      <c r="D111" s="157" t="s">
        <v>1859</v>
      </c>
      <c r="E111" s="108"/>
      <c r="F111" s="108"/>
      <c r="G111" s="108"/>
      <c r="H111" s="108"/>
      <c r="I111" s="108"/>
      <c r="J111" s="148"/>
      <c r="K111" s="108"/>
      <c r="L111" s="108"/>
      <c r="M111" s="149"/>
      <c r="N111" s="149"/>
      <c r="O111" s="150"/>
      <c r="P111" s="132" t="s">
        <v>1790</v>
      </c>
      <c r="Q111" s="132" t="s">
        <v>1790</v>
      </c>
      <c r="R111" s="132" t="s">
        <v>1790</v>
      </c>
      <c r="S111" s="132" t="s">
        <v>1790</v>
      </c>
      <c r="T111" s="132"/>
    </row>
    <row r="112" spans="1:20" ht="43.5" customHeight="1" x14ac:dyDescent="0.2">
      <c r="A112" s="101">
        <v>103</v>
      </c>
      <c r="B112" s="145" t="s">
        <v>913</v>
      </c>
      <c r="C112" s="108"/>
      <c r="D112" s="153" t="s">
        <v>914</v>
      </c>
      <c r="E112" s="108"/>
      <c r="F112" s="108"/>
      <c r="G112" s="108"/>
      <c r="H112" s="108"/>
      <c r="I112" s="108"/>
      <c r="J112" s="148"/>
      <c r="K112" s="108"/>
      <c r="L112" s="108"/>
      <c r="M112" s="149"/>
      <c r="N112" s="149"/>
      <c r="O112" s="150"/>
      <c r="P112" s="132" t="s">
        <v>1790</v>
      </c>
      <c r="Q112" s="132" t="s">
        <v>1790</v>
      </c>
      <c r="R112" s="132" t="s">
        <v>1790</v>
      </c>
      <c r="S112" s="132" t="s">
        <v>1790</v>
      </c>
      <c r="T112" s="132"/>
    </row>
    <row r="113" spans="1:20" ht="43.5" customHeight="1" x14ac:dyDescent="0.2">
      <c r="A113" s="152">
        <v>104</v>
      </c>
      <c r="B113" s="145" t="s">
        <v>933</v>
      </c>
      <c r="C113" s="108"/>
      <c r="D113" s="153" t="s">
        <v>934</v>
      </c>
      <c r="E113" s="108"/>
      <c r="F113" s="108"/>
      <c r="G113" s="108"/>
      <c r="H113" s="108"/>
      <c r="I113" s="108"/>
      <c r="J113" s="148"/>
      <c r="K113" s="108"/>
      <c r="L113" s="108"/>
      <c r="M113" s="149"/>
      <c r="N113" s="149"/>
      <c r="O113" s="150"/>
      <c r="P113" s="132" t="s">
        <v>1790</v>
      </c>
      <c r="Q113" s="132" t="s">
        <v>1790</v>
      </c>
      <c r="R113" s="132" t="s">
        <v>1790</v>
      </c>
      <c r="S113" s="132" t="s">
        <v>1790</v>
      </c>
      <c r="T113" s="132"/>
    </row>
    <row r="114" spans="1:20" ht="43.5" customHeight="1" x14ac:dyDescent="0.2">
      <c r="A114" s="101">
        <v>105</v>
      </c>
      <c r="B114" s="145" t="s">
        <v>1096</v>
      </c>
      <c r="C114" s="108"/>
      <c r="D114" s="153" t="s">
        <v>1097</v>
      </c>
      <c r="E114" s="108"/>
      <c r="F114" s="108"/>
      <c r="G114" s="108"/>
      <c r="H114" s="108"/>
      <c r="I114" s="108"/>
      <c r="J114" s="148"/>
      <c r="K114" s="108"/>
      <c r="L114" s="108"/>
      <c r="M114" s="149"/>
      <c r="N114" s="149"/>
      <c r="O114" s="150"/>
      <c r="P114" s="132" t="s">
        <v>1790</v>
      </c>
      <c r="Q114" s="132" t="s">
        <v>1790</v>
      </c>
      <c r="R114" s="132" t="s">
        <v>1790</v>
      </c>
      <c r="S114" s="132" t="s">
        <v>1790</v>
      </c>
      <c r="T114" s="132"/>
    </row>
    <row r="115" spans="1:20" ht="43.5" customHeight="1" x14ac:dyDescent="0.2">
      <c r="A115" s="152">
        <v>106</v>
      </c>
      <c r="B115" s="145" t="s">
        <v>1235</v>
      </c>
      <c r="C115" s="108"/>
      <c r="D115" s="153" t="s">
        <v>1237</v>
      </c>
      <c r="E115" s="108"/>
      <c r="F115" s="108"/>
      <c r="G115" s="108"/>
      <c r="H115" s="108"/>
      <c r="I115" s="108"/>
      <c r="J115" s="148"/>
      <c r="K115" s="108"/>
      <c r="L115" s="108"/>
      <c r="M115" s="149"/>
      <c r="N115" s="149"/>
      <c r="O115" s="150"/>
      <c r="P115" s="132" t="s">
        <v>1790</v>
      </c>
      <c r="Q115" s="132" t="s">
        <v>1790</v>
      </c>
      <c r="R115" s="132" t="s">
        <v>1790</v>
      </c>
      <c r="S115" s="132" t="s">
        <v>1790</v>
      </c>
      <c r="T115" s="132"/>
    </row>
    <row r="116" spans="1:20" ht="43.5" customHeight="1" x14ac:dyDescent="0.2">
      <c r="A116" s="101">
        <v>107</v>
      </c>
      <c r="B116" s="145" t="s">
        <v>1266</v>
      </c>
      <c r="C116" s="108"/>
      <c r="D116" s="153" t="s">
        <v>1268</v>
      </c>
      <c r="E116" s="108"/>
      <c r="F116" s="108"/>
      <c r="G116" s="108"/>
      <c r="H116" s="108"/>
      <c r="I116" s="108"/>
      <c r="J116" s="148"/>
      <c r="K116" s="108"/>
      <c r="L116" s="108"/>
      <c r="M116" s="149"/>
      <c r="N116" s="149"/>
      <c r="O116" s="150"/>
      <c r="P116" s="132" t="s">
        <v>1790</v>
      </c>
      <c r="Q116" s="132" t="s">
        <v>1790</v>
      </c>
      <c r="R116" s="132" t="s">
        <v>1790</v>
      </c>
      <c r="S116" s="132" t="s">
        <v>1790</v>
      </c>
      <c r="T116" s="132"/>
    </row>
    <row r="117" spans="1:20" ht="43.5" customHeight="1" x14ac:dyDescent="0.2">
      <c r="A117" s="152">
        <v>108</v>
      </c>
      <c r="B117" s="145" t="s">
        <v>1428</v>
      </c>
      <c r="C117" s="108"/>
      <c r="D117" s="153" t="s">
        <v>1429</v>
      </c>
      <c r="E117" s="108"/>
      <c r="F117" s="108"/>
      <c r="G117" s="108"/>
      <c r="H117" s="108"/>
      <c r="I117" s="108"/>
      <c r="J117" s="148"/>
      <c r="K117" s="108"/>
      <c r="L117" s="108"/>
      <c r="M117" s="149"/>
      <c r="N117" s="149"/>
      <c r="O117" s="150"/>
      <c r="P117" s="132" t="s">
        <v>1790</v>
      </c>
      <c r="Q117" s="132" t="s">
        <v>1790</v>
      </c>
      <c r="R117" s="132" t="s">
        <v>1790</v>
      </c>
      <c r="S117" s="132" t="s">
        <v>1790</v>
      </c>
      <c r="T117" s="132"/>
    </row>
    <row r="118" spans="1:20" ht="26.25" customHeight="1" x14ac:dyDescent="0.2">
      <c r="A118" s="648">
        <v>109</v>
      </c>
      <c r="B118" s="811" t="s">
        <v>1440</v>
      </c>
      <c r="C118" s="108"/>
      <c r="D118" s="654" t="s">
        <v>1442</v>
      </c>
      <c r="E118" s="108"/>
      <c r="F118" s="108"/>
      <c r="G118" s="108"/>
      <c r="H118" s="108"/>
      <c r="I118" s="108"/>
      <c r="J118" s="148"/>
      <c r="K118" s="108"/>
      <c r="L118" s="108"/>
      <c r="M118" s="149"/>
      <c r="N118" s="149"/>
      <c r="O118" s="772" t="s">
        <v>1864</v>
      </c>
      <c r="P118" s="811" t="s">
        <v>1440</v>
      </c>
      <c r="Q118" s="813" t="s">
        <v>1830</v>
      </c>
      <c r="R118" s="813" t="s">
        <v>1830</v>
      </c>
      <c r="S118" s="813" t="s">
        <v>1830</v>
      </c>
      <c r="T118" s="813"/>
    </row>
    <row r="119" spans="1:20" ht="15" customHeight="1" x14ac:dyDescent="0.2">
      <c r="A119" s="649"/>
      <c r="B119" s="812"/>
      <c r="C119" s="108"/>
      <c r="D119" s="655"/>
      <c r="E119" s="108"/>
      <c r="F119" s="108"/>
      <c r="G119" s="108"/>
      <c r="H119" s="108"/>
      <c r="I119" s="108"/>
      <c r="J119" s="148"/>
      <c r="K119" s="108"/>
      <c r="L119" s="108"/>
      <c r="M119" s="149"/>
      <c r="N119" s="149"/>
      <c r="O119" s="773"/>
      <c r="P119" s="812"/>
      <c r="Q119" s="814"/>
      <c r="R119" s="814"/>
      <c r="S119" s="814"/>
      <c r="T119" s="814"/>
    </row>
    <row r="120" spans="1:20" ht="43.5" customHeight="1" x14ac:dyDescent="0.25">
      <c r="A120" s="101">
        <v>110</v>
      </c>
      <c r="B120" s="146" t="s">
        <v>1826</v>
      </c>
      <c r="C120" s="108"/>
      <c r="D120" s="154" t="s">
        <v>1863</v>
      </c>
      <c r="E120" s="108"/>
      <c r="F120" s="108"/>
      <c r="G120" s="108"/>
      <c r="H120" s="108"/>
      <c r="I120" s="108"/>
      <c r="J120" s="148"/>
      <c r="K120" s="108"/>
      <c r="L120" s="108"/>
      <c r="M120" s="149"/>
      <c r="N120" s="149"/>
      <c r="O120" s="150"/>
      <c r="P120" s="132" t="s">
        <v>1790</v>
      </c>
      <c r="Q120" s="132" t="s">
        <v>1790</v>
      </c>
      <c r="R120" s="132" t="s">
        <v>1790</v>
      </c>
      <c r="S120" s="132" t="s">
        <v>1790</v>
      </c>
      <c r="T120" s="132"/>
    </row>
    <row r="121" spans="1:20" ht="43.5" customHeight="1" x14ac:dyDescent="0.25">
      <c r="A121" s="151">
        <v>111</v>
      </c>
      <c r="B121" s="146" t="s">
        <v>1827</v>
      </c>
      <c r="C121" s="108"/>
      <c r="D121" s="153" t="s">
        <v>1860</v>
      </c>
      <c r="E121" s="108"/>
      <c r="F121" s="108"/>
      <c r="G121" s="108"/>
      <c r="H121" s="108"/>
      <c r="I121" s="108"/>
      <c r="J121" s="148"/>
      <c r="K121" s="108"/>
      <c r="L121" s="108"/>
      <c r="M121" s="149"/>
      <c r="N121" s="149"/>
      <c r="O121" s="150"/>
      <c r="P121" s="132" t="s">
        <v>1790</v>
      </c>
      <c r="Q121" s="132" t="s">
        <v>1790</v>
      </c>
      <c r="R121" s="132" t="s">
        <v>1790</v>
      </c>
      <c r="S121" s="132" t="s">
        <v>1790</v>
      </c>
      <c r="T121" s="132"/>
    </row>
    <row r="122" spans="1:20" ht="43.5" customHeight="1" x14ac:dyDescent="0.2">
      <c r="A122" s="101">
        <v>112</v>
      </c>
      <c r="B122" s="146" t="s">
        <v>1828</v>
      </c>
      <c r="C122" s="108"/>
      <c r="D122" s="153" t="s">
        <v>1861</v>
      </c>
      <c r="E122" s="108"/>
      <c r="F122" s="108"/>
      <c r="G122" s="108"/>
      <c r="H122" s="108"/>
      <c r="I122" s="108"/>
      <c r="J122" s="148"/>
      <c r="K122" s="108"/>
      <c r="L122" s="108"/>
      <c r="M122" s="149"/>
      <c r="N122" s="149"/>
      <c r="O122" s="150"/>
      <c r="P122" s="132" t="s">
        <v>1790</v>
      </c>
      <c r="Q122" s="132" t="s">
        <v>1790</v>
      </c>
      <c r="R122" s="132" t="s">
        <v>1790</v>
      </c>
      <c r="S122" s="132" t="s">
        <v>1790</v>
      </c>
      <c r="T122" s="132"/>
    </row>
  </sheetData>
  <autoFilter ref="A3:W122">
    <filterColumn colId="4" showButton="0"/>
    <filterColumn colId="5" showButton="0"/>
    <filterColumn colId="6" showButton="0"/>
    <filterColumn colId="7" showButton="0"/>
    <filterColumn colId="10" showButton="0"/>
    <filterColumn colId="18" showButton="0"/>
  </autoFilter>
  <mergeCells count="59">
    <mergeCell ref="M15:M16"/>
    <mergeCell ref="N15:N16"/>
    <mergeCell ref="A20:A22"/>
    <mergeCell ref="I15:I16"/>
    <mergeCell ref="E20:E22"/>
    <mergeCell ref="F20:F22"/>
    <mergeCell ref="G20:G22"/>
    <mergeCell ref="H20:H22"/>
    <mergeCell ref="J20:J22"/>
    <mergeCell ref="I20:I22"/>
    <mergeCell ref="K20:K22"/>
    <mergeCell ref="K15:K16"/>
    <mergeCell ref="A1:T2"/>
    <mergeCell ref="A15:A16"/>
    <mergeCell ref="E15:E16"/>
    <mergeCell ref="F15:F16"/>
    <mergeCell ref="G15:G16"/>
    <mergeCell ref="A3:A4"/>
    <mergeCell ref="B3:B4"/>
    <mergeCell ref="C3:C4"/>
    <mergeCell ref="E3:J3"/>
    <mergeCell ref="K3:N3"/>
    <mergeCell ref="D3:D4"/>
    <mergeCell ref="J15:J16"/>
    <mergeCell ref="P3:S3"/>
    <mergeCell ref="T3:T4"/>
    <mergeCell ref="H15:H16"/>
    <mergeCell ref="L15:L16"/>
    <mergeCell ref="R118:R119"/>
    <mergeCell ref="T118:T119"/>
    <mergeCell ref="P83:P84"/>
    <mergeCell ref="Q83:Q84"/>
    <mergeCell ref="R83:R84"/>
    <mergeCell ref="T83:T84"/>
    <mergeCell ref="S118:S119"/>
    <mergeCell ref="P118:P119"/>
    <mergeCell ref="Q118:Q119"/>
    <mergeCell ref="R79:R80"/>
    <mergeCell ref="O3:O4"/>
    <mergeCell ref="T79:T80"/>
    <mergeCell ref="A79:A80"/>
    <mergeCell ref="A83:A84"/>
    <mergeCell ref="D79:D80"/>
    <mergeCell ref="O79:O80"/>
    <mergeCell ref="S79:S80"/>
    <mergeCell ref="S83:S84"/>
    <mergeCell ref="B79:B80"/>
    <mergeCell ref="B83:B84"/>
    <mergeCell ref="P79:P80"/>
    <mergeCell ref="Q79:Q80"/>
    <mergeCell ref="L20:L22"/>
    <mergeCell ref="M20:M22"/>
    <mergeCell ref="N20:N22"/>
    <mergeCell ref="A118:A119"/>
    <mergeCell ref="D118:D119"/>
    <mergeCell ref="O118:O119"/>
    <mergeCell ref="D83:D84"/>
    <mergeCell ref="O83:O84"/>
    <mergeCell ref="B118:B119"/>
  </mergeCells>
  <pageMargins left="0.51180993000874897" right="0.26" top="0.42" bottom="0" header="0.31496062992126" footer="0.31496062992126"/>
  <pageSetup paperSize="9" scale="60" orientation="landscape" r:id="rId1"/>
  <rowBreaks count="3" manualBreakCount="3">
    <brk id="22" max="16383" man="1"/>
    <brk id="45" max="16383" man="1"/>
    <brk id="6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66"/>
  <sheetViews>
    <sheetView zoomScale="55" zoomScaleNormal="55" workbookViewId="0">
      <pane xSplit="1" ySplit="3" topLeftCell="B96" activePane="bottomRight" state="frozen"/>
      <selection pane="topRight" activeCell="B1" sqref="B1"/>
      <selection pane="bottomLeft" activeCell="A4" sqref="A4"/>
      <selection pane="bottomRight" activeCell="AC152" sqref="AC152"/>
    </sheetView>
  </sheetViews>
  <sheetFormatPr defaultRowHeight="14.25" x14ac:dyDescent="0.2"/>
  <cols>
    <col min="2" max="2" width="30.25" customWidth="1"/>
    <col min="3" max="3" width="17.75" customWidth="1"/>
    <col min="4" max="4" width="15.875" style="86" customWidth="1"/>
    <col min="5" max="6" width="15.875" customWidth="1"/>
    <col min="7" max="7" width="13.875" customWidth="1"/>
    <col min="8" max="8" width="11.875" customWidth="1"/>
    <col min="9" max="10" width="12" customWidth="1"/>
    <col min="11" max="11" width="8.25" customWidth="1"/>
    <col min="12" max="12" width="7.625" customWidth="1"/>
    <col min="13" max="13" width="7.375" customWidth="1"/>
    <col min="14" max="14" width="8" customWidth="1"/>
    <col min="15" max="15" width="8.375" customWidth="1"/>
    <col min="16" max="17" width="8.125" customWidth="1"/>
    <col min="18" max="18" width="8.25" customWidth="1"/>
    <col min="19" max="20" width="8.25" style="76" customWidth="1"/>
    <col min="21" max="22" width="8.25" customWidth="1"/>
    <col min="23" max="23" width="9.125" style="87"/>
    <col min="24" max="28" width="9.125" style="65" hidden="1" customWidth="1"/>
    <col min="29" max="29" width="14.75" style="65" hidden="1" customWidth="1"/>
    <col min="30" max="31" width="0" hidden="1" customWidth="1"/>
  </cols>
  <sheetData>
    <row r="1" spans="1:31" x14ac:dyDescent="0.2">
      <c r="S1" s="92"/>
      <c r="T1" s="92"/>
      <c r="W1" s="86"/>
      <c r="X1"/>
      <c r="Y1"/>
      <c r="Z1"/>
      <c r="AA1"/>
      <c r="AB1"/>
      <c r="AC1"/>
    </row>
    <row r="2" spans="1:31" ht="33" x14ac:dyDescent="0.2">
      <c r="A2" s="859" t="s">
        <v>0</v>
      </c>
      <c r="B2" s="860" t="s">
        <v>1</v>
      </c>
      <c r="C2" s="860" t="s">
        <v>2</v>
      </c>
      <c r="D2" s="861" t="s">
        <v>3</v>
      </c>
      <c r="E2" s="93"/>
      <c r="F2" s="93"/>
      <c r="G2" s="93"/>
      <c r="H2" s="93"/>
      <c r="I2" s="93"/>
      <c r="J2" s="93" t="s">
        <v>1629</v>
      </c>
      <c r="K2" s="863" t="s">
        <v>4</v>
      </c>
      <c r="L2" s="863"/>
      <c r="M2" s="863"/>
      <c r="N2" s="863"/>
      <c r="O2" s="863"/>
      <c r="P2" s="863"/>
      <c r="Q2" s="858" t="s">
        <v>5</v>
      </c>
      <c r="R2" s="858"/>
      <c r="S2" s="94"/>
      <c r="T2" s="94"/>
      <c r="U2" s="95"/>
      <c r="V2" s="95"/>
      <c r="W2" s="857" t="s">
        <v>6</v>
      </c>
      <c r="X2" s="96" t="s">
        <v>1616</v>
      </c>
      <c r="Y2"/>
      <c r="Z2"/>
      <c r="AA2"/>
      <c r="AB2"/>
      <c r="AC2"/>
    </row>
    <row r="3" spans="1:31" ht="78.75" customHeight="1" x14ac:dyDescent="0.2">
      <c r="A3" s="859"/>
      <c r="B3" s="860"/>
      <c r="C3" s="860"/>
      <c r="D3" s="862"/>
      <c r="E3" s="93" t="s">
        <v>7</v>
      </c>
      <c r="F3" s="93" t="s">
        <v>8</v>
      </c>
      <c r="G3" s="93" t="s">
        <v>9</v>
      </c>
      <c r="H3" s="93" t="s">
        <v>10</v>
      </c>
      <c r="I3" s="93" t="s">
        <v>11</v>
      </c>
      <c r="J3" s="93"/>
      <c r="K3" s="97" t="s">
        <v>12</v>
      </c>
      <c r="L3" s="97" t="s">
        <v>13</v>
      </c>
      <c r="M3" s="98" t="s">
        <v>14</v>
      </c>
      <c r="N3" s="98" t="s">
        <v>15</v>
      </c>
      <c r="O3" s="99" t="s">
        <v>16</v>
      </c>
      <c r="P3" s="98" t="s">
        <v>17</v>
      </c>
      <c r="Q3" s="100" t="s">
        <v>12</v>
      </c>
      <c r="R3" s="100" t="s">
        <v>13</v>
      </c>
      <c r="S3" s="100"/>
      <c r="T3" s="100"/>
      <c r="U3" s="100" t="s">
        <v>18</v>
      </c>
      <c r="V3" s="100" t="s">
        <v>19</v>
      </c>
      <c r="W3" s="858"/>
      <c r="X3" s="96" t="s">
        <v>18</v>
      </c>
      <c r="Y3"/>
      <c r="Z3"/>
      <c r="AA3"/>
      <c r="AB3"/>
      <c r="AC3"/>
    </row>
    <row r="4" spans="1:31" s="65" customFormat="1" ht="16.5" x14ac:dyDescent="0.25">
      <c r="A4" s="54">
        <v>1</v>
      </c>
      <c r="B4" s="55" t="s">
        <v>1583</v>
      </c>
      <c r="C4" s="56" t="s">
        <v>1584</v>
      </c>
      <c r="D4" s="56" t="s">
        <v>1621</v>
      </c>
      <c r="E4" s="58" t="s">
        <v>1585</v>
      </c>
      <c r="F4" s="59" t="s">
        <v>1586</v>
      </c>
      <c r="G4" s="59" t="s">
        <v>1587</v>
      </c>
      <c r="H4" s="59" t="s">
        <v>1588</v>
      </c>
      <c r="I4" s="59" t="s">
        <v>1604</v>
      </c>
      <c r="J4" s="59" t="s">
        <v>1630</v>
      </c>
      <c r="K4" s="60">
        <v>1</v>
      </c>
      <c r="L4" s="60">
        <v>3</v>
      </c>
      <c r="M4" s="57" t="s">
        <v>28</v>
      </c>
      <c r="N4" s="61">
        <v>252</v>
      </c>
      <c r="O4" s="62">
        <v>64.599999999999994</v>
      </c>
      <c r="P4" s="61">
        <v>187.4</v>
      </c>
      <c r="Q4" s="63">
        <v>3</v>
      </c>
      <c r="R4" s="63">
        <v>5</v>
      </c>
      <c r="S4" s="77">
        <v>252</v>
      </c>
      <c r="T4" s="77">
        <f>N4-S4</f>
        <v>0</v>
      </c>
      <c r="U4" s="63"/>
      <c r="V4" s="63">
        <v>4</v>
      </c>
      <c r="W4" s="85"/>
      <c r="X4" s="83" t="s">
        <v>1617</v>
      </c>
      <c r="Y4" s="67"/>
      <c r="Z4" s="68"/>
    </row>
    <row r="5" spans="1:31" s="65" customFormat="1" ht="30" x14ac:dyDescent="0.25">
      <c r="A5" s="54">
        <v>2</v>
      </c>
      <c r="B5" s="55" t="s">
        <v>1606</v>
      </c>
      <c r="C5" s="56" t="s">
        <v>1584</v>
      </c>
      <c r="D5" s="56" t="s">
        <v>1621</v>
      </c>
      <c r="E5" s="58" t="s">
        <v>1589</v>
      </c>
      <c r="F5" s="59" t="s">
        <v>569</v>
      </c>
      <c r="G5" s="59" t="s">
        <v>1590</v>
      </c>
      <c r="H5" s="59" t="s">
        <v>1588</v>
      </c>
      <c r="I5" s="59" t="s">
        <v>1605</v>
      </c>
      <c r="J5" s="59" t="s">
        <v>1630</v>
      </c>
      <c r="K5" s="60">
        <v>1</v>
      </c>
      <c r="L5" s="60">
        <v>9</v>
      </c>
      <c r="M5" s="57" t="s">
        <v>28</v>
      </c>
      <c r="N5" s="61">
        <v>108.1</v>
      </c>
      <c r="O5" s="62">
        <v>31.8</v>
      </c>
      <c r="P5" s="61">
        <v>76.3</v>
      </c>
      <c r="Q5" s="63">
        <v>3</v>
      </c>
      <c r="R5" s="63">
        <v>12</v>
      </c>
      <c r="S5" s="77">
        <v>108.1</v>
      </c>
      <c r="T5" s="77">
        <f t="shared" ref="T5:T10" si="0">N5-S5</f>
        <v>0</v>
      </c>
      <c r="U5" s="63"/>
      <c r="V5" s="63">
        <v>4</v>
      </c>
      <c r="W5" s="85" t="s">
        <v>1591</v>
      </c>
      <c r="X5" s="83" t="s">
        <v>1617</v>
      </c>
      <c r="Y5" s="67"/>
      <c r="Z5" s="68"/>
    </row>
    <row r="6" spans="1:31" s="65" customFormat="1" ht="16.5" x14ac:dyDescent="0.25">
      <c r="A6" s="54">
        <v>3</v>
      </c>
      <c r="B6" s="56" t="s">
        <v>1475</v>
      </c>
      <c r="C6" s="56" t="s">
        <v>1584</v>
      </c>
      <c r="D6" s="56" t="s">
        <v>1621</v>
      </c>
      <c r="E6" s="58" t="s">
        <v>1592</v>
      </c>
      <c r="F6" s="59" t="s">
        <v>63</v>
      </c>
      <c r="G6" s="59" t="s">
        <v>1593</v>
      </c>
      <c r="H6" s="59" t="s">
        <v>1588</v>
      </c>
      <c r="I6" s="59" t="s">
        <v>1607</v>
      </c>
      <c r="J6" s="59" t="s">
        <v>1630</v>
      </c>
      <c r="K6" s="60">
        <v>1</v>
      </c>
      <c r="L6" s="60">
        <v>16</v>
      </c>
      <c r="M6" s="57" t="s">
        <v>28</v>
      </c>
      <c r="N6" s="61">
        <v>197.9</v>
      </c>
      <c r="O6" s="62">
        <v>87.1</v>
      </c>
      <c r="P6" s="61">
        <v>110.8</v>
      </c>
      <c r="Q6" s="63">
        <v>3</v>
      </c>
      <c r="R6" s="63">
        <v>88</v>
      </c>
      <c r="S6" s="77">
        <v>197.9</v>
      </c>
      <c r="T6" s="77">
        <f t="shared" si="0"/>
        <v>0</v>
      </c>
      <c r="U6" s="63"/>
      <c r="V6" s="63">
        <v>4</v>
      </c>
      <c r="W6" s="88"/>
      <c r="X6" s="83" t="s">
        <v>1617</v>
      </c>
      <c r="Y6" s="67"/>
      <c r="Z6" s="68"/>
    </row>
    <row r="7" spans="1:31" s="65" customFormat="1" ht="16.5" x14ac:dyDescent="0.25">
      <c r="A7" s="54">
        <v>4</v>
      </c>
      <c r="B7" s="56" t="s">
        <v>1594</v>
      </c>
      <c r="C7" s="56" t="s">
        <v>1584</v>
      </c>
      <c r="D7" s="56" t="s">
        <v>1622</v>
      </c>
      <c r="E7" s="58" t="s">
        <v>1595</v>
      </c>
      <c r="F7" s="59" t="s">
        <v>37</v>
      </c>
      <c r="G7" s="59" t="s">
        <v>1596</v>
      </c>
      <c r="H7" s="59" t="s">
        <v>1588</v>
      </c>
      <c r="I7" s="59" t="s">
        <v>1608</v>
      </c>
      <c r="J7" s="59" t="s">
        <v>1630</v>
      </c>
      <c r="K7" s="60">
        <v>1</v>
      </c>
      <c r="L7" s="60">
        <v>20</v>
      </c>
      <c r="M7" s="57" t="s">
        <v>28</v>
      </c>
      <c r="N7" s="61">
        <v>108.3</v>
      </c>
      <c r="O7" s="62">
        <v>92.9</v>
      </c>
      <c r="P7" s="61">
        <v>15.4</v>
      </c>
      <c r="Q7" s="63">
        <v>3</v>
      </c>
      <c r="R7" s="63">
        <v>155</v>
      </c>
      <c r="S7" s="77">
        <v>108.3</v>
      </c>
      <c r="T7" s="77">
        <f t="shared" si="0"/>
        <v>0</v>
      </c>
      <c r="U7" s="63"/>
      <c r="V7" s="63">
        <v>4</v>
      </c>
      <c r="W7" s="88"/>
      <c r="X7" s="83" t="s">
        <v>1617</v>
      </c>
      <c r="Y7" s="67"/>
      <c r="Z7" s="68"/>
    </row>
    <row r="8" spans="1:31" s="65" customFormat="1" ht="16.5" x14ac:dyDescent="0.25">
      <c r="A8" s="54">
        <v>5</v>
      </c>
      <c r="B8" s="56" t="s">
        <v>1597</v>
      </c>
      <c r="C8" s="56" t="s">
        <v>1584</v>
      </c>
      <c r="D8" s="56" t="s">
        <v>1622</v>
      </c>
      <c r="E8" s="58" t="s">
        <v>1598</v>
      </c>
      <c r="F8" s="59" t="s">
        <v>436</v>
      </c>
      <c r="G8" s="59" t="s">
        <v>1599</v>
      </c>
      <c r="H8" s="59" t="s">
        <v>25</v>
      </c>
      <c r="I8" s="59" t="s">
        <v>1609</v>
      </c>
      <c r="J8" s="59" t="s">
        <v>1630</v>
      </c>
      <c r="K8" s="60">
        <v>1</v>
      </c>
      <c r="L8" s="60">
        <v>30</v>
      </c>
      <c r="M8" s="57" t="s">
        <v>28</v>
      </c>
      <c r="N8" s="61">
        <v>108</v>
      </c>
      <c r="O8" s="62">
        <v>99.4</v>
      </c>
      <c r="P8" s="61">
        <v>8.6</v>
      </c>
      <c r="Q8" s="63">
        <v>3</v>
      </c>
      <c r="R8" s="63">
        <v>204</v>
      </c>
      <c r="S8" s="77">
        <v>108</v>
      </c>
      <c r="T8" s="77">
        <f t="shared" si="0"/>
        <v>0</v>
      </c>
      <c r="U8" s="63"/>
      <c r="V8" s="63">
        <v>4</v>
      </c>
      <c r="W8" s="88"/>
      <c r="X8" s="83" t="s">
        <v>1617</v>
      </c>
      <c r="Y8" s="67"/>
      <c r="Z8" s="68"/>
    </row>
    <row r="9" spans="1:31" s="65" customFormat="1" ht="30" x14ac:dyDescent="0.2">
      <c r="A9" s="54">
        <v>6</v>
      </c>
      <c r="B9" s="55" t="s">
        <v>1610</v>
      </c>
      <c r="C9" s="56" t="s">
        <v>1584</v>
      </c>
      <c r="D9" s="56" t="s">
        <v>1622</v>
      </c>
      <c r="E9" s="58" t="s">
        <v>1600</v>
      </c>
      <c r="F9" s="59" t="s">
        <v>1601</v>
      </c>
      <c r="G9" s="59" t="s">
        <v>1602</v>
      </c>
      <c r="H9" s="59" t="s">
        <v>1588</v>
      </c>
      <c r="I9" s="59" t="s">
        <v>1611</v>
      </c>
      <c r="J9" s="59" t="s">
        <v>1630</v>
      </c>
      <c r="K9" s="60">
        <v>1</v>
      </c>
      <c r="L9" s="60">
        <v>34</v>
      </c>
      <c r="M9" s="57" t="s">
        <v>28</v>
      </c>
      <c r="N9" s="61">
        <v>166.6</v>
      </c>
      <c r="O9" s="62">
        <v>156</v>
      </c>
      <c r="P9" s="61">
        <v>10.6</v>
      </c>
      <c r="Q9" s="63">
        <v>3</v>
      </c>
      <c r="R9" s="63">
        <v>254</v>
      </c>
      <c r="S9" s="77">
        <v>166.6</v>
      </c>
      <c r="T9" s="77">
        <f t="shared" si="0"/>
        <v>0</v>
      </c>
      <c r="U9" s="63"/>
      <c r="V9" s="63">
        <v>4</v>
      </c>
      <c r="W9" s="88" t="s">
        <v>1603</v>
      </c>
      <c r="X9" s="83" t="s">
        <v>1617</v>
      </c>
      <c r="Y9" s="70"/>
      <c r="Z9" s="68"/>
    </row>
    <row r="10" spans="1:31" s="65" customFormat="1" ht="45" x14ac:dyDescent="0.25">
      <c r="A10" s="54">
        <v>7</v>
      </c>
      <c r="B10" s="55" t="s">
        <v>1756</v>
      </c>
      <c r="C10" s="55" t="s">
        <v>20</v>
      </c>
      <c r="D10" s="56" t="s">
        <v>1623</v>
      </c>
      <c r="E10" s="59" t="s">
        <v>22</v>
      </c>
      <c r="F10" s="59" t="s">
        <v>23</v>
      </c>
      <c r="G10" s="59" t="s">
        <v>24</v>
      </c>
      <c r="H10" s="59" t="s">
        <v>25</v>
      </c>
      <c r="I10" s="59" t="s">
        <v>26</v>
      </c>
      <c r="J10" s="59" t="s">
        <v>1630</v>
      </c>
      <c r="K10" s="60" t="s">
        <v>27</v>
      </c>
      <c r="L10" s="60" t="s">
        <v>27</v>
      </c>
      <c r="M10" s="57" t="s">
        <v>28</v>
      </c>
      <c r="N10" s="61">
        <v>703</v>
      </c>
      <c r="O10" s="62">
        <v>199.9</v>
      </c>
      <c r="P10" s="61">
        <v>503.1</v>
      </c>
      <c r="Q10" s="63" t="s">
        <v>29</v>
      </c>
      <c r="R10" s="63" t="s">
        <v>30</v>
      </c>
      <c r="S10" s="77">
        <v>703</v>
      </c>
      <c r="T10" s="77">
        <f t="shared" si="0"/>
        <v>0</v>
      </c>
      <c r="U10" s="63">
        <v>1</v>
      </c>
      <c r="V10" s="63">
        <v>4</v>
      </c>
      <c r="W10" s="85" t="s">
        <v>31</v>
      </c>
      <c r="X10" s="83" t="s">
        <v>1617</v>
      </c>
      <c r="Y10" s="80" t="s">
        <v>32</v>
      </c>
      <c r="Z10" s="80" t="s">
        <v>32</v>
      </c>
      <c r="AA10" s="80" t="s">
        <v>32</v>
      </c>
      <c r="AB10" s="81" t="s">
        <v>32</v>
      </c>
      <c r="AC10" s="66"/>
      <c r="AD10" s="67"/>
      <c r="AE10" s="68" t="s">
        <v>33</v>
      </c>
    </row>
    <row r="11" spans="1:31" s="15" customFormat="1" ht="16.5" x14ac:dyDescent="0.25">
      <c r="A11" s="1">
        <v>2</v>
      </c>
      <c r="B11" s="2" t="s">
        <v>34</v>
      </c>
      <c r="C11" s="2" t="s">
        <v>35</v>
      </c>
      <c r="D11" s="3" t="s">
        <v>21</v>
      </c>
      <c r="E11" s="4" t="s">
        <v>36</v>
      </c>
      <c r="F11" s="4" t="s">
        <v>37</v>
      </c>
      <c r="G11" s="4" t="s">
        <v>38</v>
      </c>
      <c r="H11" s="4" t="s">
        <v>25</v>
      </c>
      <c r="I11" s="4" t="s">
        <v>39</v>
      </c>
      <c r="J11" s="4"/>
      <c r="K11" s="5" t="s">
        <v>27</v>
      </c>
      <c r="L11" s="5" t="s">
        <v>40</v>
      </c>
      <c r="M11" s="3" t="s">
        <v>28</v>
      </c>
      <c r="N11" s="6">
        <v>216.2</v>
      </c>
      <c r="O11" s="7">
        <v>60.9</v>
      </c>
      <c r="P11" s="6">
        <v>155.30000000000001</v>
      </c>
      <c r="Q11" s="8" t="s">
        <v>29</v>
      </c>
      <c r="R11" s="8" t="s">
        <v>41</v>
      </c>
      <c r="S11" s="8"/>
      <c r="T11" s="8"/>
      <c r="U11" s="8"/>
      <c r="V11" s="8">
        <v>1</v>
      </c>
      <c r="W11" s="9"/>
      <c r="X11" s="9"/>
      <c r="Y11" s="10" t="s">
        <v>32</v>
      </c>
      <c r="Z11" s="10" t="s">
        <v>32</v>
      </c>
      <c r="AA11" s="10" t="s">
        <v>32</v>
      </c>
      <c r="AB11" s="11" t="s">
        <v>32</v>
      </c>
      <c r="AC11" s="12" t="s">
        <v>42</v>
      </c>
      <c r="AD11" s="13"/>
      <c r="AE11" s="14"/>
    </row>
    <row r="12" spans="1:31" s="15" customFormat="1" ht="16.5" x14ac:dyDescent="0.25">
      <c r="A12" s="1">
        <v>3</v>
      </c>
      <c r="B12" s="2" t="s">
        <v>43</v>
      </c>
      <c r="C12" s="2" t="s">
        <v>35</v>
      </c>
      <c r="D12" s="3" t="s">
        <v>21</v>
      </c>
      <c r="E12" s="4" t="s">
        <v>44</v>
      </c>
      <c r="F12" s="4" t="s">
        <v>45</v>
      </c>
      <c r="G12" s="4" t="s">
        <v>46</v>
      </c>
      <c r="H12" s="4" t="s">
        <v>25</v>
      </c>
      <c r="I12" s="4" t="s">
        <v>47</v>
      </c>
      <c r="J12" s="4"/>
      <c r="K12" s="5" t="s">
        <v>27</v>
      </c>
      <c r="L12" s="5" t="s">
        <v>48</v>
      </c>
      <c r="M12" s="3" t="s">
        <v>28</v>
      </c>
      <c r="N12" s="6">
        <v>225.2</v>
      </c>
      <c r="O12" s="7">
        <v>75.7</v>
      </c>
      <c r="P12" s="6">
        <v>149.5</v>
      </c>
      <c r="Q12" s="8" t="s">
        <v>29</v>
      </c>
      <c r="R12" s="8" t="s">
        <v>49</v>
      </c>
      <c r="S12" s="8"/>
      <c r="T12" s="8"/>
      <c r="U12" s="8">
        <v>1</v>
      </c>
      <c r="V12" s="8">
        <v>1</v>
      </c>
      <c r="W12" s="9"/>
      <c r="X12" s="9"/>
      <c r="Y12" s="10" t="s">
        <v>32</v>
      </c>
      <c r="Z12" s="10" t="s">
        <v>32</v>
      </c>
      <c r="AA12" s="10" t="s">
        <v>32</v>
      </c>
      <c r="AB12" s="11" t="s">
        <v>32</v>
      </c>
      <c r="AC12" s="12" t="s">
        <v>50</v>
      </c>
      <c r="AD12" s="13"/>
      <c r="AE12" s="14"/>
    </row>
    <row r="13" spans="1:31" s="15" customFormat="1" ht="45" x14ac:dyDescent="0.25">
      <c r="A13" s="1">
        <v>4</v>
      </c>
      <c r="B13" s="2" t="s">
        <v>51</v>
      </c>
      <c r="C13" s="2" t="s">
        <v>35</v>
      </c>
      <c r="D13" s="3" t="s">
        <v>21</v>
      </c>
      <c r="E13" s="4" t="s">
        <v>52</v>
      </c>
      <c r="F13" s="4" t="s">
        <v>53</v>
      </c>
      <c r="G13" s="4" t="s">
        <v>54</v>
      </c>
      <c r="H13" s="4" t="s">
        <v>25</v>
      </c>
      <c r="I13" s="4" t="s">
        <v>55</v>
      </c>
      <c r="J13" s="4"/>
      <c r="K13" s="5" t="s">
        <v>27</v>
      </c>
      <c r="L13" s="5" t="s">
        <v>56</v>
      </c>
      <c r="M13" s="3" t="s">
        <v>28</v>
      </c>
      <c r="N13" s="6">
        <v>89.9</v>
      </c>
      <c r="O13" s="7">
        <v>30.1</v>
      </c>
      <c r="P13" s="6">
        <v>59.8</v>
      </c>
      <c r="Q13" s="8" t="s">
        <v>29</v>
      </c>
      <c r="R13" s="8" t="s">
        <v>57</v>
      </c>
      <c r="S13" s="8"/>
      <c r="T13" s="8"/>
      <c r="U13" s="8">
        <v>1</v>
      </c>
      <c r="V13" s="8">
        <v>1</v>
      </c>
      <c r="W13" s="9" t="s">
        <v>58</v>
      </c>
      <c r="X13" s="9"/>
      <c r="Y13" s="10" t="s">
        <v>32</v>
      </c>
      <c r="Z13" s="10" t="s">
        <v>32</v>
      </c>
      <c r="AA13" s="10" t="s">
        <v>32</v>
      </c>
      <c r="AB13" s="11" t="s">
        <v>32</v>
      </c>
      <c r="AC13" s="12" t="s">
        <v>59</v>
      </c>
      <c r="AD13" s="13"/>
      <c r="AE13" s="14" t="s">
        <v>60</v>
      </c>
    </row>
    <row r="14" spans="1:31" s="15" customFormat="1" ht="16.5" x14ac:dyDescent="0.25">
      <c r="A14" s="1">
        <v>5</v>
      </c>
      <c r="B14" s="2" t="s">
        <v>61</v>
      </c>
      <c r="C14" s="2" t="s">
        <v>35</v>
      </c>
      <c r="D14" s="3" t="s">
        <v>21</v>
      </c>
      <c r="E14" s="4" t="s">
        <v>62</v>
      </c>
      <c r="F14" s="4" t="s">
        <v>63</v>
      </c>
      <c r="G14" s="4" t="s">
        <v>64</v>
      </c>
      <c r="H14" s="4" t="s">
        <v>25</v>
      </c>
      <c r="I14" s="4" t="s">
        <v>65</v>
      </c>
      <c r="J14" s="4"/>
      <c r="K14" s="5" t="s">
        <v>27</v>
      </c>
      <c r="L14" s="5" t="s">
        <v>66</v>
      </c>
      <c r="M14" s="3" t="s">
        <v>28</v>
      </c>
      <c r="N14" s="6">
        <v>90.3</v>
      </c>
      <c r="O14" s="7">
        <v>30.1</v>
      </c>
      <c r="P14" s="6">
        <v>60.2</v>
      </c>
      <c r="Q14" s="8" t="s">
        <v>29</v>
      </c>
      <c r="R14" s="8" t="s">
        <v>67</v>
      </c>
      <c r="S14" s="8"/>
      <c r="T14" s="8"/>
      <c r="U14" s="8">
        <v>1</v>
      </c>
      <c r="V14" s="8">
        <v>1</v>
      </c>
      <c r="W14" s="9"/>
      <c r="X14" s="9"/>
      <c r="Y14" s="10" t="s">
        <v>32</v>
      </c>
      <c r="Z14" s="10" t="s">
        <v>32</v>
      </c>
      <c r="AA14" s="10" t="s">
        <v>32</v>
      </c>
      <c r="AB14" s="11" t="s">
        <v>32</v>
      </c>
      <c r="AC14" s="12" t="s">
        <v>68</v>
      </c>
      <c r="AD14" s="13"/>
      <c r="AE14" s="14"/>
    </row>
    <row r="15" spans="1:31" s="65" customFormat="1" ht="45" x14ac:dyDescent="0.2">
      <c r="A15" s="54">
        <v>8</v>
      </c>
      <c r="B15" s="55" t="s">
        <v>1612</v>
      </c>
      <c r="C15" s="55" t="s">
        <v>121</v>
      </c>
      <c r="D15" s="56" t="s">
        <v>1623</v>
      </c>
      <c r="E15" s="59" t="s">
        <v>122</v>
      </c>
      <c r="F15" s="59" t="s">
        <v>436</v>
      </c>
      <c r="G15" s="59" t="s">
        <v>123</v>
      </c>
      <c r="H15" s="59" t="s">
        <v>25</v>
      </c>
      <c r="I15" s="59" t="s">
        <v>124</v>
      </c>
      <c r="J15" s="59" t="s">
        <v>1630</v>
      </c>
      <c r="K15" s="60" t="s">
        <v>27</v>
      </c>
      <c r="L15" s="60" t="s">
        <v>125</v>
      </c>
      <c r="M15" s="57" t="s">
        <v>28</v>
      </c>
      <c r="N15" s="61">
        <v>162</v>
      </c>
      <c r="O15" s="62">
        <v>72.7</v>
      </c>
      <c r="P15" s="61">
        <v>89.3</v>
      </c>
      <c r="Q15" s="63" t="s">
        <v>29</v>
      </c>
      <c r="R15" s="63" t="s">
        <v>126</v>
      </c>
      <c r="S15" s="77">
        <v>162</v>
      </c>
      <c r="T15" s="77">
        <f>N15-S15</f>
        <v>0</v>
      </c>
      <c r="U15" s="63"/>
      <c r="V15" s="63">
        <v>4</v>
      </c>
      <c r="W15" s="85"/>
      <c r="X15" s="83" t="s">
        <v>1617</v>
      </c>
      <c r="Y15" s="80"/>
      <c r="Z15" s="80"/>
      <c r="AA15" s="80"/>
      <c r="AB15" s="68"/>
      <c r="AC15" s="69"/>
      <c r="AD15" s="70"/>
      <c r="AE15" s="68"/>
    </row>
    <row r="16" spans="1:31" s="15" customFormat="1" ht="16.5" x14ac:dyDescent="0.2">
      <c r="A16" s="1">
        <v>6</v>
      </c>
      <c r="B16" s="2" t="s">
        <v>69</v>
      </c>
      <c r="C16" s="2" t="s">
        <v>35</v>
      </c>
      <c r="D16" s="3" t="s">
        <v>21</v>
      </c>
      <c r="E16" s="4" t="s">
        <v>70</v>
      </c>
      <c r="F16" s="4" t="s">
        <v>71</v>
      </c>
      <c r="G16" s="4" t="s">
        <v>72</v>
      </c>
      <c r="H16" s="4" t="s">
        <v>25</v>
      </c>
      <c r="I16" s="4" t="s">
        <v>73</v>
      </c>
      <c r="J16" s="4"/>
      <c r="K16" s="5" t="s">
        <v>27</v>
      </c>
      <c r="L16" s="5" t="s">
        <v>74</v>
      </c>
      <c r="M16" s="3" t="s">
        <v>28</v>
      </c>
      <c r="N16" s="6">
        <v>129.69999999999999</v>
      </c>
      <c r="O16" s="7">
        <v>58.6</v>
      </c>
      <c r="P16" s="6">
        <v>71.099999999999994</v>
      </c>
      <c r="Q16" s="8" t="s">
        <v>29</v>
      </c>
      <c r="R16" s="8" t="s">
        <v>75</v>
      </c>
      <c r="S16" s="8"/>
      <c r="T16" s="8"/>
      <c r="U16" s="8"/>
      <c r="V16" s="8">
        <v>1</v>
      </c>
      <c r="W16" s="9"/>
      <c r="X16" s="9"/>
      <c r="Y16" s="10" t="s">
        <v>32</v>
      </c>
      <c r="Z16" s="10" t="s">
        <v>32</v>
      </c>
      <c r="AA16" s="10" t="s">
        <v>32</v>
      </c>
      <c r="AB16" s="14" t="s">
        <v>32</v>
      </c>
      <c r="AC16" s="12" t="s">
        <v>76</v>
      </c>
      <c r="AD16" s="16"/>
      <c r="AE16" s="14"/>
    </row>
    <row r="17" spans="1:31" s="65" customFormat="1" ht="30" x14ac:dyDescent="0.2">
      <c r="A17" s="54">
        <v>9</v>
      </c>
      <c r="B17" s="55" t="s">
        <v>1545</v>
      </c>
      <c r="C17" s="56" t="s">
        <v>35</v>
      </c>
      <c r="D17" s="56" t="s">
        <v>1623</v>
      </c>
      <c r="E17" s="59" t="s">
        <v>1546</v>
      </c>
      <c r="F17" s="59" t="s">
        <v>1547</v>
      </c>
      <c r="G17" s="59"/>
      <c r="H17" s="59"/>
      <c r="I17" s="59"/>
      <c r="J17" s="59" t="s">
        <v>1630</v>
      </c>
      <c r="K17" s="60" t="s">
        <v>27</v>
      </c>
      <c r="L17" s="60" t="s">
        <v>485</v>
      </c>
      <c r="M17" s="57" t="s">
        <v>28</v>
      </c>
      <c r="N17" s="61">
        <v>32.6</v>
      </c>
      <c r="O17" s="62">
        <v>14.8</v>
      </c>
      <c r="P17" s="61">
        <v>17.8</v>
      </c>
      <c r="Q17" s="63">
        <v>18</v>
      </c>
      <c r="R17" s="63">
        <v>978</v>
      </c>
      <c r="S17" s="77"/>
      <c r="T17" s="77">
        <f>N17-S17</f>
        <v>32.6</v>
      </c>
      <c r="U17" s="63"/>
      <c r="V17" s="63">
        <v>4</v>
      </c>
      <c r="W17" s="85"/>
      <c r="X17" s="83" t="s">
        <v>1617</v>
      </c>
      <c r="Y17" s="80"/>
      <c r="Z17" s="80"/>
      <c r="AA17" s="80"/>
      <c r="AB17" s="68"/>
      <c r="AC17" s="71"/>
      <c r="AD17" s="70"/>
      <c r="AE17" s="68" t="s">
        <v>1548</v>
      </c>
    </row>
    <row r="18" spans="1:31" s="15" customFormat="1" ht="16.5" x14ac:dyDescent="0.2">
      <c r="A18" s="1">
        <v>7</v>
      </c>
      <c r="B18" s="2" t="s">
        <v>77</v>
      </c>
      <c r="C18" s="2" t="s">
        <v>35</v>
      </c>
      <c r="D18" s="3" t="s">
        <v>21</v>
      </c>
      <c r="E18" s="4" t="s">
        <v>78</v>
      </c>
      <c r="F18" s="4" t="s">
        <v>63</v>
      </c>
      <c r="G18" s="4" t="s">
        <v>79</v>
      </c>
      <c r="H18" s="4" t="s">
        <v>25</v>
      </c>
      <c r="I18" s="4" t="s">
        <v>80</v>
      </c>
      <c r="J18" s="4"/>
      <c r="K18" s="5" t="s">
        <v>27</v>
      </c>
      <c r="L18" s="5" t="s">
        <v>81</v>
      </c>
      <c r="M18" s="3" t="s">
        <v>28</v>
      </c>
      <c r="N18" s="6">
        <v>129.69999999999999</v>
      </c>
      <c r="O18" s="7">
        <v>59</v>
      </c>
      <c r="P18" s="6">
        <v>70.7</v>
      </c>
      <c r="Q18" s="8" t="s">
        <v>29</v>
      </c>
      <c r="R18" s="8" t="s">
        <v>82</v>
      </c>
      <c r="S18" s="8"/>
      <c r="T18" s="8"/>
      <c r="U18" s="8">
        <v>1</v>
      </c>
      <c r="V18" s="8">
        <v>1</v>
      </c>
      <c r="W18" s="9"/>
      <c r="X18" s="9"/>
      <c r="Y18" s="10" t="s">
        <v>32</v>
      </c>
      <c r="Z18" s="10" t="s">
        <v>32</v>
      </c>
      <c r="AA18" s="10" t="s">
        <v>32</v>
      </c>
      <c r="AB18" s="14" t="s">
        <v>32</v>
      </c>
      <c r="AC18" s="12" t="s">
        <v>83</v>
      </c>
      <c r="AD18" s="16"/>
      <c r="AE18" s="14"/>
    </row>
    <row r="19" spans="1:31" s="15" customFormat="1" ht="16.5" x14ac:dyDescent="0.2">
      <c r="A19" s="1">
        <v>8</v>
      </c>
      <c r="B19" s="2" t="s">
        <v>84</v>
      </c>
      <c r="C19" s="2" t="s">
        <v>35</v>
      </c>
      <c r="D19" s="3" t="s">
        <v>21</v>
      </c>
      <c r="E19" s="4" t="s">
        <v>85</v>
      </c>
      <c r="F19" s="4" t="s">
        <v>86</v>
      </c>
      <c r="G19" s="4" t="s">
        <v>87</v>
      </c>
      <c r="H19" s="4" t="s">
        <v>25</v>
      </c>
      <c r="I19" s="4" t="s">
        <v>88</v>
      </c>
      <c r="J19" s="4"/>
      <c r="K19" s="5" t="s">
        <v>27</v>
      </c>
      <c r="L19" s="5" t="s">
        <v>89</v>
      </c>
      <c r="M19" s="3" t="s">
        <v>28</v>
      </c>
      <c r="N19" s="6">
        <v>135.19999999999999</v>
      </c>
      <c r="O19" s="7">
        <v>44.5</v>
      </c>
      <c r="P19" s="6">
        <v>90.7</v>
      </c>
      <c r="Q19" s="8" t="s">
        <v>29</v>
      </c>
      <c r="R19" s="8" t="s">
        <v>90</v>
      </c>
      <c r="S19" s="8"/>
      <c r="T19" s="8"/>
      <c r="U19" s="8">
        <v>1</v>
      </c>
      <c r="V19" s="8">
        <v>1</v>
      </c>
      <c r="W19" s="9"/>
      <c r="X19" s="9"/>
      <c r="Y19" s="10" t="s">
        <v>32</v>
      </c>
      <c r="Z19" s="10" t="s">
        <v>32</v>
      </c>
      <c r="AA19" s="10" t="s">
        <v>32</v>
      </c>
      <c r="AB19" s="14" t="s">
        <v>32</v>
      </c>
      <c r="AC19" s="12" t="s">
        <v>91</v>
      </c>
      <c r="AD19" s="16"/>
      <c r="AE19" s="14"/>
    </row>
    <row r="20" spans="1:31" s="15" customFormat="1" ht="16.5" x14ac:dyDescent="0.2">
      <c r="A20" s="1">
        <v>9</v>
      </c>
      <c r="B20" s="2" t="s">
        <v>92</v>
      </c>
      <c r="C20" s="2" t="s">
        <v>35</v>
      </c>
      <c r="D20" s="3" t="s">
        <v>21</v>
      </c>
      <c r="E20" s="4" t="s">
        <v>93</v>
      </c>
      <c r="F20" s="4" t="s">
        <v>63</v>
      </c>
      <c r="G20" s="4" t="s">
        <v>94</v>
      </c>
      <c r="H20" s="4" t="s">
        <v>25</v>
      </c>
      <c r="I20" s="4" t="s">
        <v>95</v>
      </c>
      <c r="J20" s="4"/>
      <c r="K20" s="5" t="s">
        <v>27</v>
      </c>
      <c r="L20" s="5" t="s">
        <v>96</v>
      </c>
      <c r="M20" s="3" t="s">
        <v>28</v>
      </c>
      <c r="N20" s="6">
        <v>134.9</v>
      </c>
      <c r="O20" s="7">
        <v>44.6</v>
      </c>
      <c r="P20" s="6">
        <v>90.3</v>
      </c>
      <c r="Q20" s="8" t="s">
        <v>29</v>
      </c>
      <c r="R20" s="8" t="s">
        <v>97</v>
      </c>
      <c r="S20" s="8"/>
      <c r="T20" s="8"/>
      <c r="U20" s="8">
        <v>1</v>
      </c>
      <c r="V20" s="8">
        <v>1</v>
      </c>
      <c r="W20" s="9"/>
      <c r="X20" s="9"/>
      <c r="Y20" s="10" t="s">
        <v>32</v>
      </c>
      <c r="Z20" s="10" t="s">
        <v>32</v>
      </c>
      <c r="AA20" s="10" t="s">
        <v>32</v>
      </c>
      <c r="AB20" s="14" t="s">
        <v>32</v>
      </c>
      <c r="AC20" s="12" t="s">
        <v>98</v>
      </c>
      <c r="AD20" s="16"/>
      <c r="AE20" s="14"/>
    </row>
    <row r="21" spans="1:31" s="15" customFormat="1" ht="16.5" x14ac:dyDescent="0.2">
      <c r="A21" s="1">
        <v>10</v>
      </c>
      <c r="B21" s="2" t="s">
        <v>99</v>
      </c>
      <c r="C21" s="2" t="s">
        <v>35</v>
      </c>
      <c r="D21" s="3" t="s">
        <v>21</v>
      </c>
      <c r="E21" s="4" t="s">
        <v>100</v>
      </c>
      <c r="F21" s="4" t="s">
        <v>63</v>
      </c>
      <c r="G21" s="4" t="s">
        <v>101</v>
      </c>
      <c r="H21" s="4" t="s">
        <v>25</v>
      </c>
      <c r="I21" s="4" t="s">
        <v>102</v>
      </c>
      <c r="J21" s="4"/>
      <c r="K21" s="5" t="s">
        <v>27</v>
      </c>
      <c r="L21" s="5" t="s">
        <v>29</v>
      </c>
      <c r="M21" s="3" t="s">
        <v>28</v>
      </c>
      <c r="N21" s="6">
        <v>180.1</v>
      </c>
      <c r="O21" s="7">
        <v>59.9</v>
      </c>
      <c r="P21" s="6">
        <v>120.2</v>
      </c>
      <c r="Q21" s="8" t="s">
        <v>29</v>
      </c>
      <c r="R21" s="8" t="s">
        <v>103</v>
      </c>
      <c r="S21" s="8"/>
      <c r="T21" s="8"/>
      <c r="U21" s="8"/>
      <c r="V21" s="8">
        <v>1</v>
      </c>
      <c r="W21" s="9"/>
      <c r="X21" s="9"/>
      <c r="Y21" s="10" t="s">
        <v>32</v>
      </c>
      <c r="Z21" s="10" t="s">
        <v>32</v>
      </c>
      <c r="AA21" s="10" t="s">
        <v>32</v>
      </c>
      <c r="AB21" s="14" t="s">
        <v>32</v>
      </c>
      <c r="AC21" s="12" t="s">
        <v>104</v>
      </c>
      <c r="AD21" s="16"/>
      <c r="AE21" s="14"/>
    </row>
    <row r="22" spans="1:31" s="15" customFormat="1" ht="30" x14ac:dyDescent="0.2">
      <c r="A22" s="1">
        <v>11</v>
      </c>
      <c r="B22" s="2" t="s">
        <v>105</v>
      </c>
      <c r="C22" s="2" t="s">
        <v>35</v>
      </c>
      <c r="D22" s="3" t="s">
        <v>21</v>
      </c>
      <c r="E22" s="4" t="s">
        <v>106</v>
      </c>
      <c r="F22" s="4" t="s">
        <v>107</v>
      </c>
      <c r="G22" s="4" t="s">
        <v>108</v>
      </c>
      <c r="H22" s="4" t="s">
        <v>25</v>
      </c>
      <c r="I22" s="4" t="s">
        <v>109</v>
      </c>
      <c r="J22" s="4"/>
      <c r="K22" s="5" t="s">
        <v>27</v>
      </c>
      <c r="L22" s="5" t="s">
        <v>110</v>
      </c>
      <c r="M22" s="3" t="s">
        <v>28</v>
      </c>
      <c r="N22" s="6">
        <v>162</v>
      </c>
      <c r="O22" s="7">
        <v>72.2</v>
      </c>
      <c r="P22" s="6">
        <v>89.8</v>
      </c>
      <c r="Q22" s="8" t="s">
        <v>29</v>
      </c>
      <c r="R22" s="8">
        <v>980</v>
      </c>
      <c r="S22" s="8"/>
      <c r="T22" s="8"/>
      <c r="U22" s="8">
        <v>1</v>
      </c>
      <c r="V22" s="8">
        <v>1</v>
      </c>
      <c r="W22" s="9" t="s">
        <v>111</v>
      </c>
      <c r="X22" s="9"/>
      <c r="Y22" s="10" t="s">
        <v>32</v>
      </c>
      <c r="Z22" s="10" t="s">
        <v>32</v>
      </c>
      <c r="AA22" s="10" t="s">
        <v>32</v>
      </c>
      <c r="AB22" s="14" t="s">
        <v>32</v>
      </c>
      <c r="AC22" s="12" t="s">
        <v>112</v>
      </c>
      <c r="AD22" s="16"/>
      <c r="AE22" s="14" t="s">
        <v>60</v>
      </c>
    </row>
    <row r="23" spans="1:31" s="15" customFormat="1" ht="16.5" x14ac:dyDescent="0.2">
      <c r="A23" s="1">
        <v>12</v>
      </c>
      <c r="B23" s="2" t="s">
        <v>113</v>
      </c>
      <c r="C23" s="2" t="s">
        <v>35</v>
      </c>
      <c r="D23" s="3" t="s">
        <v>21</v>
      </c>
      <c r="E23" s="4" t="s">
        <v>114</v>
      </c>
      <c r="F23" s="4" t="s">
        <v>115</v>
      </c>
      <c r="G23" s="4" t="s">
        <v>116</v>
      </c>
      <c r="H23" s="4" t="s">
        <v>25</v>
      </c>
      <c r="I23" s="4" t="s">
        <v>117</v>
      </c>
      <c r="J23" s="4"/>
      <c r="K23" s="5" t="s">
        <v>27</v>
      </c>
      <c r="L23" s="5" t="s">
        <v>118</v>
      </c>
      <c r="M23" s="3" t="s">
        <v>28</v>
      </c>
      <c r="N23" s="6">
        <v>130.1</v>
      </c>
      <c r="O23" s="7">
        <v>57.7</v>
      </c>
      <c r="P23" s="6">
        <v>72.400000000000006</v>
      </c>
      <c r="Q23" s="8" t="s">
        <v>29</v>
      </c>
      <c r="R23" s="8" t="s">
        <v>119</v>
      </c>
      <c r="S23" s="8"/>
      <c r="T23" s="8"/>
      <c r="U23" s="8">
        <v>1</v>
      </c>
      <c r="V23" s="8">
        <v>1</v>
      </c>
      <c r="W23" s="9"/>
      <c r="X23" s="9"/>
      <c r="Y23" s="10" t="s">
        <v>32</v>
      </c>
      <c r="Z23" s="10" t="s">
        <v>32</v>
      </c>
      <c r="AA23" s="10" t="s">
        <v>32</v>
      </c>
      <c r="AB23" s="14" t="s">
        <v>32</v>
      </c>
      <c r="AC23" s="17" t="s">
        <v>120</v>
      </c>
      <c r="AD23" s="16"/>
      <c r="AE23" s="14"/>
    </row>
    <row r="24" spans="1:31" s="65" customFormat="1" ht="16.5" x14ac:dyDescent="0.2">
      <c r="A24" s="54">
        <v>10</v>
      </c>
      <c r="B24" s="56" t="s">
        <v>127</v>
      </c>
      <c r="C24" s="56" t="s">
        <v>35</v>
      </c>
      <c r="D24" s="56" t="s">
        <v>1623</v>
      </c>
      <c r="E24" s="59" t="s">
        <v>128</v>
      </c>
      <c r="F24" s="59" t="s">
        <v>45</v>
      </c>
      <c r="G24" s="59" t="s">
        <v>129</v>
      </c>
      <c r="H24" s="59" t="s">
        <v>25</v>
      </c>
      <c r="I24" s="59" t="s">
        <v>130</v>
      </c>
      <c r="J24" s="59" t="s">
        <v>1630</v>
      </c>
      <c r="K24" s="60" t="s">
        <v>27</v>
      </c>
      <c r="L24" s="60" t="s">
        <v>131</v>
      </c>
      <c r="M24" s="57" t="s">
        <v>28</v>
      </c>
      <c r="N24" s="61">
        <v>64.8</v>
      </c>
      <c r="O24" s="62">
        <v>28.7</v>
      </c>
      <c r="P24" s="61">
        <f>N24-O24</f>
        <v>36.099999999999994</v>
      </c>
      <c r="Q24" s="63" t="s">
        <v>29</v>
      </c>
      <c r="R24" s="63" t="s">
        <v>132</v>
      </c>
      <c r="S24" s="77">
        <v>64.8</v>
      </c>
      <c r="T24" s="77">
        <f>N24-S24</f>
        <v>0</v>
      </c>
      <c r="U24" s="63">
        <v>1</v>
      </c>
      <c r="V24" s="63">
        <v>4</v>
      </c>
      <c r="W24" s="85"/>
      <c r="X24" s="83" t="s">
        <v>1617</v>
      </c>
      <c r="Y24" s="80" t="s">
        <v>32</v>
      </c>
      <c r="Z24" s="80" t="s">
        <v>32</v>
      </c>
      <c r="AA24" s="80" t="s">
        <v>32</v>
      </c>
      <c r="AB24" s="68" t="s">
        <v>32</v>
      </c>
      <c r="AC24" s="66"/>
      <c r="AD24" s="70"/>
      <c r="AE24" s="68"/>
    </row>
    <row r="25" spans="1:31" s="65" customFormat="1" ht="45" x14ac:dyDescent="0.2">
      <c r="A25" s="54">
        <v>11</v>
      </c>
      <c r="B25" s="56" t="s">
        <v>1613</v>
      </c>
      <c r="C25" s="55" t="s">
        <v>1614</v>
      </c>
      <c r="D25" s="56" t="s">
        <v>1623</v>
      </c>
      <c r="E25" s="59" t="s">
        <v>133</v>
      </c>
      <c r="F25" s="59" t="s">
        <v>134</v>
      </c>
      <c r="G25" s="59" t="s">
        <v>135</v>
      </c>
      <c r="H25" s="59" t="s">
        <v>25</v>
      </c>
      <c r="I25" s="59" t="s">
        <v>136</v>
      </c>
      <c r="J25" s="59" t="s">
        <v>1630</v>
      </c>
      <c r="K25" s="60" t="s">
        <v>27</v>
      </c>
      <c r="L25" s="60" t="s">
        <v>137</v>
      </c>
      <c r="M25" s="57" t="s">
        <v>28</v>
      </c>
      <c r="N25" s="61">
        <v>97.5</v>
      </c>
      <c r="O25" s="62">
        <v>42.9</v>
      </c>
      <c r="P25" s="61">
        <v>54.6</v>
      </c>
      <c r="Q25" s="63" t="s">
        <v>29</v>
      </c>
      <c r="R25" s="63" t="s">
        <v>138</v>
      </c>
      <c r="S25" s="77">
        <v>97.5</v>
      </c>
      <c r="T25" s="77">
        <f>N25-S25</f>
        <v>0</v>
      </c>
      <c r="U25" s="63">
        <v>1</v>
      </c>
      <c r="V25" s="63">
        <v>4</v>
      </c>
      <c r="W25" s="85" t="s">
        <v>139</v>
      </c>
      <c r="X25" s="83" t="s">
        <v>1617</v>
      </c>
      <c r="Y25" s="80" t="s">
        <v>32</v>
      </c>
      <c r="Z25" s="80" t="s">
        <v>32</v>
      </c>
      <c r="AA25" s="80" t="s">
        <v>32</v>
      </c>
      <c r="AB25" s="68" t="s">
        <v>32</v>
      </c>
      <c r="AC25" s="71" t="s">
        <v>140</v>
      </c>
      <c r="AD25" s="70"/>
      <c r="AE25" s="68" t="s">
        <v>141</v>
      </c>
    </row>
    <row r="26" spans="1:31" s="15" customFormat="1" ht="16.5" x14ac:dyDescent="0.2">
      <c r="A26" s="1">
        <v>15</v>
      </c>
      <c r="B26" s="2" t="s">
        <v>142</v>
      </c>
      <c r="C26" s="2" t="s">
        <v>35</v>
      </c>
      <c r="D26" s="3" t="s">
        <v>21</v>
      </c>
      <c r="E26" s="4" t="s">
        <v>143</v>
      </c>
      <c r="F26" s="4" t="s">
        <v>86</v>
      </c>
      <c r="G26" s="4" t="s">
        <v>144</v>
      </c>
      <c r="H26" s="4" t="s">
        <v>25</v>
      </c>
      <c r="I26" s="4" t="s">
        <v>145</v>
      </c>
      <c r="J26" s="4"/>
      <c r="K26" s="5" t="s">
        <v>27</v>
      </c>
      <c r="L26" s="5" t="s">
        <v>146</v>
      </c>
      <c r="M26" s="3" t="s">
        <v>28</v>
      </c>
      <c r="N26" s="6">
        <v>97.1</v>
      </c>
      <c r="O26" s="7">
        <v>42.6</v>
      </c>
      <c r="P26" s="6">
        <v>54.5</v>
      </c>
      <c r="Q26" s="8" t="s">
        <v>29</v>
      </c>
      <c r="R26" s="8" t="s">
        <v>147</v>
      </c>
      <c r="S26" s="8"/>
      <c r="T26" s="8"/>
      <c r="U26" s="8">
        <v>1</v>
      </c>
      <c r="V26" s="8">
        <v>1</v>
      </c>
      <c r="W26" s="9"/>
      <c r="X26" s="9"/>
      <c r="Y26" s="10" t="s">
        <v>32</v>
      </c>
      <c r="Z26" s="10" t="s">
        <v>32</v>
      </c>
      <c r="AA26" s="10" t="s">
        <v>32</v>
      </c>
      <c r="AB26" s="14" t="s">
        <v>32</v>
      </c>
      <c r="AC26" s="12" t="s">
        <v>148</v>
      </c>
      <c r="AD26" s="16"/>
      <c r="AE26" s="14"/>
    </row>
    <row r="27" spans="1:31" s="15" customFormat="1" ht="16.5" x14ac:dyDescent="0.2">
      <c r="A27" s="1">
        <v>16</v>
      </c>
      <c r="B27" s="2" t="s">
        <v>149</v>
      </c>
      <c r="C27" s="2" t="s">
        <v>35</v>
      </c>
      <c r="D27" s="3" t="s">
        <v>21</v>
      </c>
      <c r="E27" s="4" t="s">
        <v>150</v>
      </c>
      <c r="F27" s="4" t="s">
        <v>63</v>
      </c>
      <c r="G27" s="4" t="s">
        <v>151</v>
      </c>
      <c r="H27" s="4" t="s">
        <v>25</v>
      </c>
      <c r="I27" s="4" t="s">
        <v>152</v>
      </c>
      <c r="J27" s="4"/>
      <c r="K27" s="5" t="s">
        <v>27</v>
      </c>
      <c r="L27" s="5" t="s">
        <v>153</v>
      </c>
      <c r="M27" s="3" t="s">
        <v>28</v>
      </c>
      <c r="N27" s="6">
        <v>32.299999999999997</v>
      </c>
      <c r="O27" s="7">
        <v>14.1</v>
      </c>
      <c r="P27" s="6">
        <v>18.2</v>
      </c>
      <c r="Q27" s="8" t="s">
        <v>29</v>
      </c>
      <c r="R27" s="8" t="s">
        <v>154</v>
      </c>
      <c r="S27" s="8"/>
      <c r="T27" s="8"/>
      <c r="U27" s="8">
        <v>1</v>
      </c>
      <c r="V27" s="8">
        <v>1</v>
      </c>
      <c r="W27" s="9"/>
      <c r="X27" s="9"/>
      <c r="Y27" s="10" t="s">
        <v>32</v>
      </c>
      <c r="Z27" s="10" t="s">
        <v>32</v>
      </c>
      <c r="AA27" s="10" t="s">
        <v>32</v>
      </c>
      <c r="AB27" s="14" t="s">
        <v>32</v>
      </c>
      <c r="AC27" s="12" t="s">
        <v>155</v>
      </c>
      <c r="AD27" s="16"/>
      <c r="AE27" s="14"/>
    </row>
    <row r="28" spans="1:31" s="15" customFormat="1" ht="16.5" x14ac:dyDescent="0.2">
      <c r="A28" s="1">
        <v>17</v>
      </c>
      <c r="B28" s="2" t="s">
        <v>156</v>
      </c>
      <c r="C28" s="2" t="s">
        <v>35</v>
      </c>
      <c r="D28" s="3" t="s">
        <v>21</v>
      </c>
      <c r="E28" s="4" t="s">
        <v>157</v>
      </c>
      <c r="F28" s="4" t="s">
        <v>158</v>
      </c>
      <c r="G28" s="4" t="s">
        <v>159</v>
      </c>
      <c r="H28" s="4" t="s">
        <v>25</v>
      </c>
      <c r="I28" s="4" t="s">
        <v>160</v>
      </c>
      <c r="J28" s="4"/>
      <c r="K28" s="5" t="s">
        <v>27</v>
      </c>
      <c r="L28" s="5" t="s">
        <v>161</v>
      </c>
      <c r="M28" s="3" t="s">
        <v>28</v>
      </c>
      <c r="N28" s="6">
        <v>162.30000000000001</v>
      </c>
      <c r="O28" s="7">
        <v>70.599999999999994</v>
      </c>
      <c r="P28" s="6">
        <v>91.7</v>
      </c>
      <c r="Q28" s="8" t="s">
        <v>29</v>
      </c>
      <c r="R28" s="8" t="s">
        <v>162</v>
      </c>
      <c r="S28" s="8"/>
      <c r="T28" s="8"/>
      <c r="U28" s="8"/>
      <c r="V28" s="8">
        <v>1</v>
      </c>
      <c r="W28" s="9"/>
      <c r="X28" s="9"/>
      <c r="Y28" s="10" t="s">
        <v>32</v>
      </c>
      <c r="Z28" s="10" t="s">
        <v>32</v>
      </c>
      <c r="AA28" s="10" t="s">
        <v>32</v>
      </c>
      <c r="AB28" s="14" t="s">
        <v>32</v>
      </c>
      <c r="AC28" s="12" t="s">
        <v>163</v>
      </c>
      <c r="AD28" s="16"/>
      <c r="AE28" s="14"/>
    </row>
    <row r="29" spans="1:31" s="15" customFormat="1" ht="16.5" x14ac:dyDescent="0.2">
      <c r="A29" s="1">
        <v>18</v>
      </c>
      <c r="B29" s="2" t="s">
        <v>164</v>
      </c>
      <c r="C29" s="2" t="s">
        <v>35</v>
      </c>
      <c r="D29" s="3" t="s">
        <v>21</v>
      </c>
      <c r="E29" s="4" t="s">
        <v>165</v>
      </c>
      <c r="F29" s="4" t="s">
        <v>63</v>
      </c>
      <c r="G29" s="4" t="s">
        <v>166</v>
      </c>
      <c r="H29" s="4" t="s">
        <v>25</v>
      </c>
      <c r="I29" s="4" t="s">
        <v>167</v>
      </c>
      <c r="J29" s="4"/>
      <c r="K29" s="5" t="s">
        <v>27</v>
      </c>
      <c r="L29" s="5" t="s">
        <v>168</v>
      </c>
      <c r="M29" s="3" t="s">
        <v>28</v>
      </c>
      <c r="N29" s="6">
        <v>32.6</v>
      </c>
      <c r="O29" s="7">
        <v>13.7</v>
      </c>
      <c r="P29" s="6">
        <v>18.899999999999999</v>
      </c>
      <c r="Q29" s="8" t="s">
        <v>29</v>
      </c>
      <c r="R29" s="8">
        <v>990</v>
      </c>
      <c r="S29" s="8"/>
      <c r="T29" s="8"/>
      <c r="U29" s="8"/>
      <c r="V29" s="8">
        <v>1</v>
      </c>
      <c r="W29" s="9"/>
      <c r="X29" s="9"/>
      <c r="Y29" s="10" t="s">
        <v>32</v>
      </c>
      <c r="Z29" s="10" t="s">
        <v>32</v>
      </c>
      <c r="AA29" s="10" t="s">
        <v>32</v>
      </c>
      <c r="AB29" s="14" t="s">
        <v>32</v>
      </c>
      <c r="AC29" s="12" t="s">
        <v>169</v>
      </c>
      <c r="AD29" s="16"/>
      <c r="AE29" s="14"/>
    </row>
    <row r="30" spans="1:31" s="15" customFormat="1" ht="16.5" x14ac:dyDescent="0.2">
      <c r="A30" s="1">
        <v>19</v>
      </c>
      <c r="B30" s="2" t="s">
        <v>170</v>
      </c>
      <c r="C30" s="2" t="s">
        <v>35</v>
      </c>
      <c r="D30" s="3" t="s">
        <v>21</v>
      </c>
      <c r="E30" s="4" t="s">
        <v>171</v>
      </c>
      <c r="F30" s="4" t="s">
        <v>172</v>
      </c>
      <c r="G30" s="4" t="s">
        <v>173</v>
      </c>
      <c r="H30" s="4" t="s">
        <v>25</v>
      </c>
      <c r="I30" s="4" t="s">
        <v>174</v>
      </c>
      <c r="J30" s="4"/>
      <c r="K30" s="5" t="s">
        <v>27</v>
      </c>
      <c r="L30" s="5" t="s">
        <v>175</v>
      </c>
      <c r="M30" s="3" t="s">
        <v>28</v>
      </c>
      <c r="N30" s="6">
        <v>129.69999999999999</v>
      </c>
      <c r="O30" s="7">
        <v>54.7</v>
      </c>
      <c r="P30" s="6">
        <v>75</v>
      </c>
      <c r="Q30" s="8" t="s">
        <v>29</v>
      </c>
      <c r="R30" s="8">
        <v>989</v>
      </c>
      <c r="S30" s="8"/>
      <c r="T30" s="8"/>
      <c r="U30" s="8">
        <v>1</v>
      </c>
      <c r="V30" s="8">
        <v>1</v>
      </c>
      <c r="W30" s="9"/>
      <c r="X30" s="9"/>
      <c r="Y30" s="10" t="s">
        <v>32</v>
      </c>
      <c r="Z30" s="10" t="s">
        <v>32</v>
      </c>
      <c r="AA30" s="10" t="s">
        <v>32</v>
      </c>
      <c r="AB30" s="14" t="s">
        <v>32</v>
      </c>
      <c r="AC30" s="12" t="s">
        <v>176</v>
      </c>
      <c r="AD30" s="16"/>
      <c r="AE30" s="14"/>
    </row>
    <row r="31" spans="1:31" s="15" customFormat="1" ht="16.5" x14ac:dyDescent="0.2">
      <c r="A31" s="1">
        <v>20</v>
      </c>
      <c r="B31" s="2" t="s">
        <v>177</v>
      </c>
      <c r="C31" s="2" t="s">
        <v>35</v>
      </c>
      <c r="D31" s="3" t="s">
        <v>21</v>
      </c>
      <c r="E31" s="4" t="s">
        <v>178</v>
      </c>
      <c r="F31" s="4" t="s">
        <v>179</v>
      </c>
      <c r="G31" s="4" t="s">
        <v>180</v>
      </c>
      <c r="H31" s="4" t="s">
        <v>25</v>
      </c>
      <c r="I31" s="4" t="s">
        <v>181</v>
      </c>
      <c r="J31" s="4"/>
      <c r="K31" s="5" t="s">
        <v>27</v>
      </c>
      <c r="L31" s="5" t="s">
        <v>182</v>
      </c>
      <c r="M31" s="3" t="s">
        <v>28</v>
      </c>
      <c r="N31" s="6">
        <v>194.6</v>
      </c>
      <c r="O31" s="7">
        <v>82.6</v>
      </c>
      <c r="P31" s="6">
        <v>112</v>
      </c>
      <c r="Q31" s="8" t="s">
        <v>29</v>
      </c>
      <c r="R31" s="8" t="s">
        <v>183</v>
      </c>
      <c r="S31" s="8"/>
      <c r="T31" s="8"/>
      <c r="U31" s="8">
        <v>1</v>
      </c>
      <c r="V31" s="8">
        <v>1</v>
      </c>
      <c r="W31" s="9"/>
      <c r="X31" s="9"/>
      <c r="Y31" s="10" t="s">
        <v>32</v>
      </c>
      <c r="Z31" s="10" t="s">
        <v>32</v>
      </c>
      <c r="AA31" s="10" t="s">
        <v>32</v>
      </c>
      <c r="AB31" s="14" t="s">
        <v>32</v>
      </c>
      <c r="AC31" s="12" t="s">
        <v>184</v>
      </c>
      <c r="AD31" s="16"/>
      <c r="AE31" s="14"/>
    </row>
    <row r="32" spans="1:31" s="15" customFormat="1" ht="16.5" x14ac:dyDescent="0.2">
      <c r="A32" s="1">
        <v>21</v>
      </c>
      <c r="B32" s="2" t="s">
        <v>185</v>
      </c>
      <c r="C32" s="2" t="s">
        <v>35</v>
      </c>
      <c r="D32" s="3" t="s">
        <v>21</v>
      </c>
      <c r="E32" s="4" t="s">
        <v>186</v>
      </c>
      <c r="F32" s="4" t="s">
        <v>187</v>
      </c>
      <c r="G32" s="4" t="s">
        <v>188</v>
      </c>
      <c r="H32" s="4" t="s">
        <v>25</v>
      </c>
      <c r="I32" s="4" t="s">
        <v>189</v>
      </c>
      <c r="J32" s="4"/>
      <c r="K32" s="5" t="s">
        <v>27</v>
      </c>
      <c r="L32" s="5" t="s">
        <v>190</v>
      </c>
      <c r="M32" s="3" t="s">
        <v>28</v>
      </c>
      <c r="N32" s="6">
        <v>162.30000000000001</v>
      </c>
      <c r="O32" s="7">
        <v>69.5</v>
      </c>
      <c r="P32" s="6">
        <v>92.8</v>
      </c>
      <c r="Q32" s="8" t="s">
        <v>29</v>
      </c>
      <c r="R32" s="8">
        <v>987</v>
      </c>
      <c r="S32" s="8"/>
      <c r="T32" s="8"/>
      <c r="U32" s="8">
        <v>1</v>
      </c>
      <c r="V32" s="8">
        <v>1</v>
      </c>
      <c r="W32" s="9"/>
      <c r="X32" s="9"/>
      <c r="Y32" s="10" t="s">
        <v>32</v>
      </c>
      <c r="Z32" s="10" t="s">
        <v>32</v>
      </c>
      <c r="AA32" s="10" t="s">
        <v>32</v>
      </c>
      <c r="AB32" s="14" t="s">
        <v>32</v>
      </c>
      <c r="AC32" s="12" t="s">
        <v>191</v>
      </c>
      <c r="AD32" s="16"/>
      <c r="AE32" s="14"/>
    </row>
    <row r="33" spans="1:31" s="15" customFormat="1" ht="16.5" x14ac:dyDescent="0.2">
      <c r="A33" s="1">
        <v>22</v>
      </c>
      <c r="B33" s="2" t="s">
        <v>192</v>
      </c>
      <c r="C33" s="2" t="s">
        <v>35</v>
      </c>
      <c r="D33" s="3" t="s">
        <v>21</v>
      </c>
      <c r="E33" s="4" t="s">
        <v>193</v>
      </c>
      <c r="F33" s="4" t="s">
        <v>194</v>
      </c>
      <c r="G33" s="4" t="s">
        <v>195</v>
      </c>
      <c r="H33" s="4" t="s">
        <v>25</v>
      </c>
      <c r="I33" s="4" t="s">
        <v>196</v>
      </c>
      <c r="J33" s="4"/>
      <c r="K33" s="5" t="s">
        <v>27</v>
      </c>
      <c r="L33" s="5" t="s">
        <v>197</v>
      </c>
      <c r="M33" s="3" t="s">
        <v>28</v>
      </c>
      <c r="N33" s="6">
        <v>162</v>
      </c>
      <c r="O33" s="7">
        <v>69.900000000000006</v>
      </c>
      <c r="P33" s="6">
        <v>92.1</v>
      </c>
      <c r="Q33" s="8" t="s">
        <v>29</v>
      </c>
      <c r="R33" s="8">
        <v>986</v>
      </c>
      <c r="S33" s="8"/>
      <c r="T33" s="8"/>
      <c r="U33" s="8"/>
      <c r="V33" s="8">
        <v>1</v>
      </c>
      <c r="W33" s="9"/>
      <c r="X33" s="9"/>
      <c r="Y33" s="10" t="s">
        <v>32</v>
      </c>
      <c r="Z33" s="10" t="s">
        <v>32</v>
      </c>
      <c r="AA33" s="10" t="s">
        <v>32</v>
      </c>
      <c r="AB33" s="14" t="s">
        <v>32</v>
      </c>
      <c r="AC33" s="18"/>
      <c r="AD33" s="16"/>
      <c r="AE33" s="14"/>
    </row>
    <row r="34" spans="1:31" s="65" customFormat="1" ht="16.5" x14ac:dyDescent="0.2">
      <c r="A34" s="54">
        <v>12</v>
      </c>
      <c r="B34" s="56" t="s">
        <v>198</v>
      </c>
      <c r="C34" s="56" t="s">
        <v>35</v>
      </c>
      <c r="D34" s="56" t="s">
        <v>1623</v>
      </c>
      <c r="E34" s="59" t="s">
        <v>199</v>
      </c>
      <c r="F34" s="59" t="s">
        <v>200</v>
      </c>
      <c r="G34" s="59" t="s">
        <v>201</v>
      </c>
      <c r="H34" s="59" t="s">
        <v>25</v>
      </c>
      <c r="I34" s="59" t="s">
        <v>202</v>
      </c>
      <c r="J34" s="59" t="s">
        <v>1630</v>
      </c>
      <c r="K34" s="60" t="s">
        <v>27</v>
      </c>
      <c r="L34" s="60" t="s">
        <v>203</v>
      </c>
      <c r="M34" s="57" t="s">
        <v>28</v>
      </c>
      <c r="N34" s="61">
        <v>97.1</v>
      </c>
      <c r="O34" s="62">
        <v>40.6</v>
      </c>
      <c r="P34" s="61">
        <v>56.5</v>
      </c>
      <c r="Q34" s="63" t="s">
        <v>29</v>
      </c>
      <c r="R34" s="63">
        <v>991</v>
      </c>
      <c r="S34" s="77">
        <v>97.1</v>
      </c>
      <c r="T34" s="77">
        <f>N34-S34</f>
        <v>0</v>
      </c>
      <c r="U34" s="63"/>
      <c r="V34" s="63">
        <v>4</v>
      </c>
      <c r="W34" s="85"/>
      <c r="X34" s="83" t="s">
        <v>1617</v>
      </c>
      <c r="Y34" s="80" t="s">
        <v>32</v>
      </c>
      <c r="Z34" s="80" t="s">
        <v>32</v>
      </c>
      <c r="AA34" s="80" t="s">
        <v>32</v>
      </c>
      <c r="AB34" s="68" t="s">
        <v>32</v>
      </c>
      <c r="AC34" s="71" t="s">
        <v>204</v>
      </c>
      <c r="AD34" s="70"/>
      <c r="AE34" s="68"/>
    </row>
    <row r="35" spans="1:31" s="15" customFormat="1" ht="16.5" x14ac:dyDescent="0.2">
      <c r="A35" s="1">
        <v>24</v>
      </c>
      <c r="B35" s="2" t="s">
        <v>205</v>
      </c>
      <c r="C35" s="2" t="s">
        <v>35</v>
      </c>
      <c r="D35" s="3" t="s">
        <v>21</v>
      </c>
      <c r="E35" s="4" t="s">
        <v>206</v>
      </c>
      <c r="F35" s="4" t="s">
        <v>63</v>
      </c>
      <c r="G35" s="4" t="s">
        <v>207</v>
      </c>
      <c r="H35" s="4" t="s">
        <v>25</v>
      </c>
      <c r="I35" s="4" t="s">
        <v>208</v>
      </c>
      <c r="J35" s="4"/>
      <c r="K35" s="5" t="s">
        <v>27</v>
      </c>
      <c r="L35" s="5" t="s">
        <v>209</v>
      </c>
      <c r="M35" s="3" t="s">
        <v>28</v>
      </c>
      <c r="N35" s="6">
        <v>32.6</v>
      </c>
      <c r="O35" s="7">
        <v>13.6</v>
      </c>
      <c r="P35" s="6">
        <v>19</v>
      </c>
      <c r="Q35" s="8" t="s">
        <v>29</v>
      </c>
      <c r="R35" s="8">
        <v>992</v>
      </c>
      <c r="S35" s="8"/>
      <c r="T35" s="8"/>
      <c r="U35" s="8">
        <v>1</v>
      </c>
      <c r="V35" s="8">
        <v>1</v>
      </c>
      <c r="W35" s="9"/>
      <c r="X35" s="9"/>
      <c r="Y35" s="10" t="s">
        <v>32</v>
      </c>
      <c r="Z35" s="10" t="s">
        <v>32</v>
      </c>
      <c r="AA35" s="10" t="s">
        <v>32</v>
      </c>
      <c r="AB35" s="14" t="s">
        <v>32</v>
      </c>
      <c r="AC35" s="12" t="s">
        <v>210</v>
      </c>
      <c r="AD35" s="16"/>
      <c r="AE35" s="14"/>
    </row>
    <row r="36" spans="1:31" s="15" customFormat="1" ht="45" x14ac:dyDescent="0.2">
      <c r="A36" s="1">
        <v>25</v>
      </c>
      <c r="B36" s="2" t="s">
        <v>211</v>
      </c>
      <c r="C36" s="2" t="s">
        <v>35</v>
      </c>
      <c r="D36" s="3" t="s">
        <v>21</v>
      </c>
      <c r="E36" s="4"/>
      <c r="F36" s="4"/>
      <c r="G36" s="4" t="s">
        <v>212</v>
      </c>
      <c r="H36" s="4" t="s">
        <v>25</v>
      </c>
      <c r="I36" s="4" t="s">
        <v>213</v>
      </c>
      <c r="J36" s="4"/>
      <c r="K36" s="5" t="s">
        <v>27</v>
      </c>
      <c r="L36" s="5" t="s">
        <v>214</v>
      </c>
      <c r="M36" s="3" t="s">
        <v>28</v>
      </c>
      <c r="N36" s="6">
        <v>129.4</v>
      </c>
      <c r="O36" s="7">
        <v>53.7</v>
      </c>
      <c r="P36" s="6">
        <v>75.7</v>
      </c>
      <c r="Q36" s="8" t="s">
        <v>29</v>
      </c>
      <c r="R36" s="8" t="s">
        <v>215</v>
      </c>
      <c r="S36" s="8"/>
      <c r="T36" s="8"/>
      <c r="U36" s="8">
        <v>1</v>
      </c>
      <c r="V36" s="8">
        <v>1</v>
      </c>
      <c r="W36" s="9" t="s">
        <v>216</v>
      </c>
      <c r="X36" s="9"/>
      <c r="Y36" s="10" t="s">
        <v>32</v>
      </c>
      <c r="Z36" s="10" t="s">
        <v>32</v>
      </c>
      <c r="AA36" s="10" t="s">
        <v>32</v>
      </c>
      <c r="AB36" s="14" t="s">
        <v>32</v>
      </c>
      <c r="AC36" s="12" t="s">
        <v>217</v>
      </c>
      <c r="AD36" s="16"/>
      <c r="AE36" s="14" t="s">
        <v>141</v>
      </c>
    </row>
    <row r="37" spans="1:31" s="15" customFormat="1" ht="16.5" x14ac:dyDescent="0.2">
      <c r="A37" s="1">
        <v>26</v>
      </c>
      <c r="B37" s="2" t="s">
        <v>218</v>
      </c>
      <c r="C37" s="2" t="s">
        <v>35</v>
      </c>
      <c r="D37" s="3" t="s">
        <v>21</v>
      </c>
      <c r="E37" s="4" t="s">
        <v>219</v>
      </c>
      <c r="F37" s="4" t="s">
        <v>220</v>
      </c>
      <c r="G37" s="4" t="s">
        <v>221</v>
      </c>
      <c r="H37" s="4" t="s">
        <v>25</v>
      </c>
      <c r="I37" s="4" t="s">
        <v>222</v>
      </c>
      <c r="J37" s="4"/>
      <c r="K37" s="5" t="s">
        <v>27</v>
      </c>
      <c r="L37" s="5" t="s">
        <v>223</v>
      </c>
      <c r="M37" s="3" t="s">
        <v>28</v>
      </c>
      <c r="N37" s="6">
        <v>162.4</v>
      </c>
      <c r="O37" s="7">
        <v>67</v>
      </c>
      <c r="P37" s="6">
        <v>95.4</v>
      </c>
      <c r="Q37" s="8" t="s">
        <v>29</v>
      </c>
      <c r="R37" s="8" t="s">
        <v>224</v>
      </c>
      <c r="S37" s="8"/>
      <c r="T37" s="8"/>
      <c r="U37" s="8">
        <v>1</v>
      </c>
      <c r="V37" s="8">
        <v>1</v>
      </c>
      <c r="W37" s="9"/>
      <c r="X37" s="9"/>
      <c r="Y37" s="10" t="s">
        <v>32</v>
      </c>
      <c r="Z37" s="10" t="s">
        <v>32</v>
      </c>
      <c r="AA37" s="10" t="s">
        <v>32</v>
      </c>
      <c r="AB37" s="14" t="s">
        <v>32</v>
      </c>
      <c r="AC37" s="18" t="s">
        <v>32</v>
      </c>
      <c r="AD37" s="16"/>
      <c r="AE37" s="14"/>
    </row>
    <row r="38" spans="1:31" s="15" customFormat="1" ht="16.5" x14ac:dyDescent="0.2">
      <c r="A38" s="1">
        <v>27</v>
      </c>
      <c r="B38" s="2" t="s">
        <v>225</v>
      </c>
      <c r="C38" s="2" t="s">
        <v>35</v>
      </c>
      <c r="D38" s="3" t="s">
        <v>21</v>
      </c>
      <c r="E38" s="4" t="s">
        <v>226</v>
      </c>
      <c r="F38" s="4" t="s">
        <v>37</v>
      </c>
      <c r="G38" s="4" t="s">
        <v>227</v>
      </c>
      <c r="H38" s="4" t="s">
        <v>25</v>
      </c>
      <c r="I38" s="4" t="s">
        <v>228</v>
      </c>
      <c r="J38" s="4"/>
      <c r="K38" s="5" t="s">
        <v>27</v>
      </c>
      <c r="L38" s="5" t="s">
        <v>229</v>
      </c>
      <c r="M38" s="3" t="s">
        <v>28</v>
      </c>
      <c r="N38" s="6">
        <v>227.3</v>
      </c>
      <c r="O38" s="7">
        <v>92.9</v>
      </c>
      <c r="P38" s="6">
        <v>134.4</v>
      </c>
      <c r="Q38" s="8">
        <v>18</v>
      </c>
      <c r="R38" s="8" t="s">
        <v>230</v>
      </c>
      <c r="S38" s="8"/>
      <c r="T38" s="8"/>
      <c r="U38" s="8">
        <v>1</v>
      </c>
      <c r="V38" s="8">
        <v>1</v>
      </c>
      <c r="W38" s="9"/>
      <c r="X38" s="9"/>
      <c r="Y38" s="10" t="s">
        <v>32</v>
      </c>
      <c r="Z38" s="10" t="s">
        <v>32</v>
      </c>
      <c r="AA38" s="10" t="s">
        <v>32</v>
      </c>
      <c r="AB38" s="14" t="s">
        <v>32</v>
      </c>
      <c r="AC38" s="12" t="s">
        <v>231</v>
      </c>
      <c r="AD38" s="16"/>
      <c r="AE38" s="14"/>
    </row>
    <row r="39" spans="1:31" s="15" customFormat="1" ht="16.5" x14ac:dyDescent="0.2">
      <c r="A39" s="1">
        <v>28</v>
      </c>
      <c r="B39" s="2" t="s">
        <v>232</v>
      </c>
      <c r="C39" s="2" t="s">
        <v>35</v>
      </c>
      <c r="D39" s="3" t="s">
        <v>21</v>
      </c>
      <c r="E39" s="4" t="s">
        <v>233</v>
      </c>
      <c r="F39" s="4" t="s">
        <v>234</v>
      </c>
      <c r="G39" s="4" t="s">
        <v>235</v>
      </c>
      <c r="H39" s="4" t="s">
        <v>25</v>
      </c>
      <c r="I39" s="4" t="s">
        <v>236</v>
      </c>
      <c r="J39" s="4"/>
      <c r="K39" s="5" t="s">
        <v>27</v>
      </c>
      <c r="L39" s="5" t="s">
        <v>237</v>
      </c>
      <c r="M39" s="3" t="s">
        <v>28</v>
      </c>
      <c r="N39" s="6">
        <v>162</v>
      </c>
      <c r="O39" s="7">
        <v>65.599999999999994</v>
      </c>
      <c r="P39" s="6">
        <v>96.4</v>
      </c>
      <c r="Q39" s="8" t="s">
        <v>29</v>
      </c>
      <c r="R39" s="8">
        <v>996</v>
      </c>
      <c r="S39" s="8"/>
      <c r="T39" s="8"/>
      <c r="U39" s="8"/>
      <c r="V39" s="8">
        <v>1</v>
      </c>
      <c r="W39" s="9"/>
      <c r="X39" s="9"/>
      <c r="Y39" s="10" t="s">
        <v>32</v>
      </c>
      <c r="Z39" s="10" t="s">
        <v>32</v>
      </c>
      <c r="AA39" s="10" t="s">
        <v>32</v>
      </c>
      <c r="AB39" s="14" t="s">
        <v>32</v>
      </c>
      <c r="AC39" s="18" t="s">
        <v>32</v>
      </c>
      <c r="AD39" s="16"/>
      <c r="AE39" s="14"/>
    </row>
    <row r="40" spans="1:31" s="15" customFormat="1" ht="16.5" x14ac:dyDescent="0.2">
      <c r="A40" s="1">
        <v>29</v>
      </c>
      <c r="B40" s="2" t="s">
        <v>238</v>
      </c>
      <c r="C40" s="2" t="s">
        <v>35</v>
      </c>
      <c r="D40" s="3" t="s">
        <v>21</v>
      </c>
      <c r="E40" s="4" t="s">
        <v>239</v>
      </c>
      <c r="F40" s="4" t="s">
        <v>37</v>
      </c>
      <c r="G40" s="4" t="s">
        <v>240</v>
      </c>
      <c r="H40" s="4" t="s">
        <v>25</v>
      </c>
      <c r="I40" s="4" t="s">
        <v>241</v>
      </c>
      <c r="J40" s="4"/>
      <c r="K40" s="5" t="s">
        <v>27</v>
      </c>
      <c r="L40" s="5" t="s">
        <v>242</v>
      </c>
      <c r="M40" s="3" t="s">
        <v>28</v>
      </c>
      <c r="N40" s="6">
        <v>130.1</v>
      </c>
      <c r="O40" s="7">
        <v>51.1</v>
      </c>
      <c r="P40" s="6">
        <v>79</v>
      </c>
      <c r="Q40" s="8" t="s">
        <v>29</v>
      </c>
      <c r="R40" s="8" t="s">
        <v>243</v>
      </c>
      <c r="S40" s="8"/>
      <c r="T40" s="8"/>
      <c r="U40" s="8">
        <v>1</v>
      </c>
      <c r="V40" s="8">
        <v>1</v>
      </c>
      <c r="W40" s="9"/>
      <c r="X40" s="9"/>
      <c r="Y40" s="10" t="s">
        <v>32</v>
      </c>
      <c r="Z40" s="10" t="s">
        <v>32</v>
      </c>
      <c r="AA40" s="10" t="s">
        <v>32</v>
      </c>
      <c r="AB40" s="14" t="s">
        <v>32</v>
      </c>
      <c r="AC40" s="12" t="s">
        <v>244</v>
      </c>
      <c r="AD40" s="16"/>
      <c r="AE40" s="14"/>
    </row>
    <row r="41" spans="1:31" s="15" customFormat="1" ht="16.5" x14ac:dyDescent="0.2">
      <c r="A41" s="1">
        <v>30</v>
      </c>
      <c r="B41" s="2" t="s">
        <v>245</v>
      </c>
      <c r="C41" s="2" t="s">
        <v>35</v>
      </c>
      <c r="D41" s="3" t="s">
        <v>21</v>
      </c>
      <c r="E41" s="4" t="s">
        <v>246</v>
      </c>
      <c r="F41" s="4" t="s">
        <v>247</v>
      </c>
      <c r="G41" s="4" t="s">
        <v>248</v>
      </c>
      <c r="H41" s="4" t="s">
        <v>25</v>
      </c>
      <c r="I41" s="4" t="s">
        <v>249</v>
      </c>
      <c r="J41" s="4"/>
      <c r="K41" s="5" t="s">
        <v>27</v>
      </c>
      <c r="L41" s="5" t="s">
        <v>250</v>
      </c>
      <c r="M41" s="3" t="s">
        <v>28</v>
      </c>
      <c r="N41" s="6">
        <v>129.80000000000001</v>
      </c>
      <c r="O41" s="7">
        <v>51.3</v>
      </c>
      <c r="P41" s="6">
        <v>78.5</v>
      </c>
      <c r="Q41" s="8" t="s">
        <v>29</v>
      </c>
      <c r="R41" s="8">
        <v>1003</v>
      </c>
      <c r="S41" s="8"/>
      <c r="T41" s="8"/>
      <c r="U41" s="8">
        <v>1</v>
      </c>
      <c r="V41" s="8">
        <v>1</v>
      </c>
      <c r="W41" s="9"/>
      <c r="X41" s="9"/>
      <c r="Y41" s="10" t="s">
        <v>32</v>
      </c>
      <c r="Z41" s="10" t="s">
        <v>32</v>
      </c>
      <c r="AA41" s="10" t="s">
        <v>32</v>
      </c>
      <c r="AB41" s="14" t="s">
        <v>32</v>
      </c>
      <c r="AC41" s="12" t="s">
        <v>251</v>
      </c>
      <c r="AD41" s="16"/>
      <c r="AE41" s="14"/>
    </row>
    <row r="42" spans="1:31" s="15" customFormat="1" ht="45" x14ac:dyDescent="0.2">
      <c r="A42" s="1">
        <v>31</v>
      </c>
      <c r="B42" s="2" t="s">
        <v>252</v>
      </c>
      <c r="C42" s="2" t="s">
        <v>35</v>
      </c>
      <c r="D42" s="3" t="s">
        <v>21</v>
      </c>
      <c r="E42" s="4" t="s">
        <v>253</v>
      </c>
      <c r="F42" s="4" t="s">
        <v>86</v>
      </c>
      <c r="G42" s="4" t="s">
        <v>254</v>
      </c>
      <c r="H42" s="4" t="s">
        <v>25</v>
      </c>
      <c r="I42" s="4" t="s">
        <v>255</v>
      </c>
      <c r="J42" s="4"/>
      <c r="K42" s="5" t="s">
        <v>27</v>
      </c>
      <c r="L42" s="5" t="s">
        <v>256</v>
      </c>
      <c r="M42" s="3" t="s">
        <v>28</v>
      </c>
      <c r="N42" s="6">
        <v>194.6</v>
      </c>
      <c r="O42" s="7">
        <v>77.400000000000006</v>
      </c>
      <c r="P42" s="6">
        <v>117.2</v>
      </c>
      <c r="Q42" s="8" t="s">
        <v>29</v>
      </c>
      <c r="R42" s="8">
        <v>1002</v>
      </c>
      <c r="S42" s="8"/>
      <c r="T42" s="8"/>
      <c r="U42" s="8">
        <v>1</v>
      </c>
      <c r="V42" s="8">
        <v>1</v>
      </c>
      <c r="W42" s="9" t="s">
        <v>257</v>
      </c>
      <c r="X42" s="9"/>
      <c r="Y42" s="10" t="s">
        <v>32</v>
      </c>
      <c r="Z42" s="10" t="s">
        <v>32</v>
      </c>
      <c r="AA42" s="10" t="s">
        <v>32</v>
      </c>
      <c r="AB42" s="14" t="s">
        <v>32</v>
      </c>
      <c r="AC42" s="12" t="s">
        <v>258</v>
      </c>
      <c r="AD42" s="16"/>
      <c r="AE42" s="14" t="s">
        <v>141</v>
      </c>
    </row>
    <row r="43" spans="1:31" s="65" customFormat="1" ht="16.5" x14ac:dyDescent="0.2">
      <c r="A43" s="54">
        <v>13</v>
      </c>
      <c r="B43" s="56" t="s">
        <v>259</v>
      </c>
      <c r="C43" s="56" t="s">
        <v>35</v>
      </c>
      <c r="D43" s="56" t="s">
        <v>1623</v>
      </c>
      <c r="E43" s="59" t="s">
        <v>260</v>
      </c>
      <c r="F43" s="59" t="s">
        <v>436</v>
      </c>
      <c r="G43" s="59" t="s">
        <v>261</v>
      </c>
      <c r="H43" s="59" t="s">
        <v>25</v>
      </c>
      <c r="I43" s="59" t="s">
        <v>262</v>
      </c>
      <c r="J43" s="59" t="s">
        <v>1630</v>
      </c>
      <c r="K43" s="60" t="s">
        <v>27</v>
      </c>
      <c r="L43" s="60" t="s">
        <v>263</v>
      </c>
      <c r="M43" s="57" t="s">
        <v>28</v>
      </c>
      <c r="N43" s="61">
        <v>32.299999999999997</v>
      </c>
      <c r="O43" s="62">
        <v>12.9</v>
      </c>
      <c r="P43" s="61">
        <v>19.399999999999999</v>
      </c>
      <c r="Q43" s="63" t="s">
        <v>29</v>
      </c>
      <c r="R43" s="63">
        <v>1001</v>
      </c>
      <c r="S43" s="77">
        <v>32.299999999999997</v>
      </c>
      <c r="T43" s="77">
        <f>N43-S43</f>
        <v>0</v>
      </c>
      <c r="U43" s="63">
        <v>1</v>
      </c>
      <c r="V43" s="63">
        <v>4</v>
      </c>
      <c r="W43" s="85"/>
      <c r="X43" s="83" t="s">
        <v>1617</v>
      </c>
      <c r="Y43" s="80" t="s">
        <v>32</v>
      </c>
      <c r="Z43" s="80" t="s">
        <v>32</v>
      </c>
      <c r="AA43" s="80" t="s">
        <v>32</v>
      </c>
      <c r="AB43" s="68" t="s">
        <v>32</v>
      </c>
      <c r="AC43" s="71" t="s">
        <v>264</v>
      </c>
      <c r="AD43" s="70"/>
      <c r="AE43" s="68"/>
    </row>
    <row r="44" spans="1:31" s="15" customFormat="1" ht="16.5" x14ac:dyDescent="0.2">
      <c r="A44" s="1">
        <v>33</v>
      </c>
      <c r="B44" s="2" t="s">
        <v>265</v>
      </c>
      <c r="C44" s="2" t="s">
        <v>35</v>
      </c>
      <c r="D44" s="3" t="s">
        <v>21</v>
      </c>
      <c r="E44" s="4" t="s">
        <v>266</v>
      </c>
      <c r="F44" s="4" t="s">
        <v>37</v>
      </c>
      <c r="G44" s="4" t="s">
        <v>267</v>
      </c>
      <c r="H44" s="4" t="s">
        <v>25</v>
      </c>
      <c r="I44" s="4" t="s">
        <v>268</v>
      </c>
      <c r="J44" s="4"/>
      <c r="K44" s="5" t="s">
        <v>27</v>
      </c>
      <c r="L44" s="5" t="s">
        <v>269</v>
      </c>
      <c r="M44" s="3" t="s">
        <v>28</v>
      </c>
      <c r="N44" s="6">
        <v>32.6</v>
      </c>
      <c r="O44" s="7">
        <v>13.1</v>
      </c>
      <c r="P44" s="6">
        <v>19.5</v>
      </c>
      <c r="Q44" s="8" t="s">
        <v>29</v>
      </c>
      <c r="R44" s="8">
        <v>1000</v>
      </c>
      <c r="S44" s="8"/>
      <c r="T44" s="8"/>
      <c r="U44" s="8"/>
      <c r="V44" s="8">
        <v>1</v>
      </c>
      <c r="W44" s="9"/>
      <c r="X44" s="9"/>
      <c r="Y44" s="10" t="s">
        <v>32</v>
      </c>
      <c r="Z44" s="10" t="s">
        <v>32</v>
      </c>
      <c r="AA44" s="10" t="s">
        <v>32</v>
      </c>
      <c r="AB44" s="14" t="s">
        <v>32</v>
      </c>
      <c r="AC44" s="12" t="s">
        <v>270</v>
      </c>
      <c r="AD44" s="16"/>
      <c r="AE44" s="14"/>
    </row>
    <row r="45" spans="1:31" s="15" customFormat="1" ht="16.5" x14ac:dyDescent="0.2">
      <c r="A45" s="1">
        <v>34</v>
      </c>
      <c r="B45" s="2" t="s">
        <v>271</v>
      </c>
      <c r="C45" s="2" t="s">
        <v>35</v>
      </c>
      <c r="D45" s="3" t="s">
        <v>21</v>
      </c>
      <c r="E45" s="4" t="s">
        <v>272</v>
      </c>
      <c r="F45" s="4" t="s">
        <v>37</v>
      </c>
      <c r="G45" s="4" t="s">
        <v>273</v>
      </c>
      <c r="H45" s="4" t="s">
        <v>25</v>
      </c>
      <c r="I45" s="4" t="s">
        <v>274</v>
      </c>
      <c r="J45" s="4"/>
      <c r="K45" s="5" t="s">
        <v>27</v>
      </c>
      <c r="L45" s="5" t="s">
        <v>275</v>
      </c>
      <c r="M45" s="3" t="s">
        <v>28</v>
      </c>
      <c r="N45" s="6">
        <v>32.299999999999997</v>
      </c>
      <c r="O45" s="7">
        <v>12.9</v>
      </c>
      <c r="P45" s="6">
        <v>19.399999999999999</v>
      </c>
      <c r="Q45" s="8" t="s">
        <v>29</v>
      </c>
      <c r="R45" s="8">
        <v>999</v>
      </c>
      <c r="S45" s="8"/>
      <c r="T45" s="8"/>
      <c r="U45" s="8"/>
      <c r="V45" s="8">
        <v>1</v>
      </c>
      <c r="W45" s="9"/>
      <c r="X45" s="9"/>
      <c r="Y45" s="10" t="s">
        <v>32</v>
      </c>
      <c r="Z45" s="10" t="s">
        <v>32</v>
      </c>
      <c r="AA45" s="10" t="s">
        <v>32</v>
      </c>
      <c r="AB45" s="14" t="s">
        <v>32</v>
      </c>
      <c r="AC45" s="12" t="s">
        <v>276</v>
      </c>
      <c r="AD45" s="16"/>
      <c r="AE45" s="14"/>
    </row>
    <row r="46" spans="1:31" s="15" customFormat="1" ht="16.5" x14ac:dyDescent="0.2">
      <c r="A46" s="1">
        <v>35</v>
      </c>
      <c r="B46" s="2" t="s">
        <v>277</v>
      </c>
      <c r="C46" s="2" t="s">
        <v>35</v>
      </c>
      <c r="D46" s="3" t="s">
        <v>21</v>
      </c>
      <c r="E46" s="4" t="s">
        <v>278</v>
      </c>
      <c r="F46" s="4" t="s">
        <v>279</v>
      </c>
      <c r="G46" s="4" t="s">
        <v>280</v>
      </c>
      <c r="H46" s="4" t="s">
        <v>25</v>
      </c>
      <c r="I46" s="4" t="s">
        <v>281</v>
      </c>
      <c r="J46" s="4"/>
      <c r="K46" s="5" t="s">
        <v>27</v>
      </c>
      <c r="L46" s="5" t="s">
        <v>282</v>
      </c>
      <c r="M46" s="3" t="s">
        <v>28</v>
      </c>
      <c r="N46" s="6">
        <v>64.900000000000006</v>
      </c>
      <c r="O46" s="7">
        <v>26</v>
      </c>
      <c r="P46" s="6">
        <v>38.9</v>
      </c>
      <c r="Q46" s="8" t="s">
        <v>29</v>
      </c>
      <c r="R46" s="8">
        <v>998</v>
      </c>
      <c r="S46" s="8"/>
      <c r="T46" s="8"/>
      <c r="U46" s="8"/>
      <c r="V46" s="8">
        <v>1</v>
      </c>
      <c r="W46" s="9"/>
      <c r="X46" s="9"/>
      <c r="Y46" s="10" t="s">
        <v>32</v>
      </c>
      <c r="Z46" s="10" t="s">
        <v>32</v>
      </c>
      <c r="AA46" s="10" t="s">
        <v>32</v>
      </c>
      <c r="AB46" s="14" t="s">
        <v>32</v>
      </c>
      <c r="AC46" s="18"/>
      <c r="AD46" s="16"/>
      <c r="AE46" s="14"/>
    </row>
    <row r="47" spans="1:31" s="15" customFormat="1" ht="16.5" x14ac:dyDescent="0.2">
      <c r="A47" s="1">
        <v>36</v>
      </c>
      <c r="B47" s="2" t="s">
        <v>283</v>
      </c>
      <c r="C47" s="2" t="s">
        <v>35</v>
      </c>
      <c r="D47" s="3" t="s">
        <v>21</v>
      </c>
      <c r="E47" s="4" t="s">
        <v>284</v>
      </c>
      <c r="F47" s="4" t="s">
        <v>37</v>
      </c>
      <c r="G47" s="4" t="s">
        <v>285</v>
      </c>
      <c r="H47" s="4" t="s">
        <v>25</v>
      </c>
      <c r="I47" s="4" t="s">
        <v>286</v>
      </c>
      <c r="J47" s="4"/>
      <c r="K47" s="5" t="s">
        <v>27</v>
      </c>
      <c r="L47" s="5" t="s">
        <v>287</v>
      </c>
      <c r="M47" s="3" t="s">
        <v>28</v>
      </c>
      <c r="N47" s="6">
        <v>97.5</v>
      </c>
      <c r="O47" s="7">
        <v>39.299999999999997</v>
      </c>
      <c r="P47" s="6">
        <v>58.2</v>
      </c>
      <c r="Q47" s="8" t="s">
        <v>29</v>
      </c>
      <c r="R47" s="8">
        <v>997</v>
      </c>
      <c r="S47" s="8"/>
      <c r="T47" s="8"/>
      <c r="U47" s="8"/>
      <c r="V47" s="8">
        <v>1</v>
      </c>
      <c r="W47" s="9"/>
      <c r="X47" s="9"/>
      <c r="Y47" s="10" t="s">
        <v>32</v>
      </c>
      <c r="Z47" s="10" t="s">
        <v>32</v>
      </c>
      <c r="AA47" s="10" t="s">
        <v>32</v>
      </c>
      <c r="AB47" s="14" t="s">
        <v>32</v>
      </c>
      <c r="AC47" s="12" t="s">
        <v>288</v>
      </c>
      <c r="AD47" s="16"/>
      <c r="AE47" s="14"/>
    </row>
    <row r="48" spans="1:31" s="65" customFormat="1" ht="16.5" x14ac:dyDescent="0.2">
      <c r="A48" s="54">
        <v>14</v>
      </c>
      <c r="B48" s="56" t="s">
        <v>1555</v>
      </c>
      <c r="C48" s="56" t="s">
        <v>35</v>
      </c>
      <c r="D48" s="56" t="s">
        <v>1623</v>
      </c>
      <c r="E48" s="59" t="s">
        <v>1549</v>
      </c>
      <c r="F48" s="59" t="s">
        <v>1550</v>
      </c>
      <c r="G48" s="59" t="s">
        <v>1551</v>
      </c>
      <c r="H48" s="59" t="s">
        <v>25</v>
      </c>
      <c r="I48" s="59" t="s">
        <v>1552</v>
      </c>
      <c r="J48" s="59" t="s">
        <v>1630</v>
      </c>
      <c r="K48" s="60" t="s">
        <v>27</v>
      </c>
      <c r="L48" s="60" t="s">
        <v>289</v>
      </c>
      <c r="M48" s="57" t="s">
        <v>28</v>
      </c>
      <c r="N48" s="61">
        <v>162</v>
      </c>
      <c r="O48" s="62">
        <v>63.3</v>
      </c>
      <c r="P48" s="61">
        <v>98.7</v>
      </c>
      <c r="Q48" s="63" t="s">
        <v>29</v>
      </c>
      <c r="R48" s="63">
        <v>1005</v>
      </c>
      <c r="S48" s="77">
        <v>162</v>
      </c>
      <c r="T48" s="77">
        <f>N48-S48</f>
        <v>0</v>
      </c>
      <c r="U48" s="63">
        <v>1</v>
      </c>
      <c r="V48" s="63">
        <v>4</v>
      </c>
      <c r="W48" s="85" t="s">
        <v>290</v>
      </c>
      <c r="X48" s="83" t="s">
        <v>1617</v>
      </c>
      <c r="Y48" s="80" t="s">
        <v>32</v>
      </c>
      <c r="Z48" s="80" t="s">
        <v>32</v>
      </c>
      <c r="AA48" s="80" t="s">
        <v>32</v>
      </c>
      <c r="AB48" s="68" t="s">
        <v>32</v>
      </c>
      <c r="AC48" s="71" t="s">
        <v>291</v>
      </c>
      <c r="AD48" s="70"/>
      <c r="AE48" s="68" t="s">
        <v>141</v>
      </c>
    </row>
    <row r="49" spans="1:31" s="15" customFormat="1" ht="16.5" x14ac:dyDescent="0.2">
      <c r="A49" s="1">
        <v>38</v>
      </c>
      <c r="B49" s="2" t="s">
        <v>292</v>
      </c>
      <c r="C49" s="2" t="s">
        <v>35</v>
      </c>
      <c r="D49" s="3" t="s">
        <v>21</v>
      </c>
      <c r="E49" s="4" t="s">
        <v>293</v>
      </c>
      <c r="F49" s="4" t="s">
        <v>63</v>
      </c>
      <c r="G49" s="4" t="s">
        <v>294</v>
      </c>
      <c r="H49" s="4" t="s">
        <v>25</v>
      </c>
      <c r="I49" s="4" t="s">
        <v>295</v>
      </c>
      <c r="J49" s="4"/>
      <c r="K49" s="5" t="s">
        <v>27</v>
      </c>
      <c r="L49" s="5" t="s">
        <v>296</v>
      </c>
      <c r="M49" s="3" t="s">
        <v>28</v>
      </c>
      <c r="N49" s="6">
        <v>97.1</v>
      </c>
      <c r="O49" s="7">
        <v>37.799999999999997</v>
      </c>
      <c r="P49" s="6">
        <v>59.3</v>
      </c>
      <c r="Q49" s="8" t="s">
        <v>29</v>
      </c>
      <c r="R49" s="8" t="s">
        <v>297</v>
      </c>
      <c r="S49" s="8"/>
      <c r="T49" s="8"/>
      <c r="U49" s="8">
        <v>1</v>
      </c>
      <c r="V49" s="8">
        <v>1</v>
      </c>
      <c r="W49" s="9"/>
      <c r="X49" s="9"/>
      <c r="Y49" s="10" t="s">
        <v>32</v>
      </c>
      <c r="Z49" s="10" t="s">
        <v>32</v>
      </c>
      <c r="AA49" s="10" t="s">
        <v>32</v>
      </c>
      <c r="AB49" s="14" t="s">
        <v>32</v>
      </c>
      <c r="AC49" s="12" t="s">
        <v>298</v>
      </c>
      <c r="AD49" s="16"/>
      <c r="AE49" s="14"/>
    </row>
    <row r="50" spans="1:31" s="15" customFormat="1" ht="16.5" x14ac:dyDescent="0.2">
      <c r="A50" s="1">
        <v>39</v>
      </c>
      <c r="B50" s="2" t="s">
        <v>299</v>
      </c>
      <c r="C50" s="2" t="s">
        <v>35</v>
      </c>
      <c r="D50" s="3" t="s">
        <v>21</v>
      </c>
      <c r="E50" s="4" t="s">
        <v>300</v>
      </c>
      <c r="F50" s="4" t="s">
        <v>37</v>
      </c>
      <c r="G50" s="4" t="s">
        <v>301</v>
      </c>
      <c r="H50" s="4" t="s">
        <v>25</v>
      </c>
      <c r="I50" s="4" t="s">
        <v>302</v>
      </c>
      <c r="J50" s="4"/>
      <c r="K50" s="5" t="s">
        <v>27</v>
      </c>
      <c r="L50" s="5" t="s">
        <v>303</v>
      </c>
      <c r="M50" s="3" t="s">
        <v>28</v>
      </c>
      <c r="N50" s="6">
        <v>130</v>
      </c>
      <c r="O50" s="7">
        <v>50.3</v>
      </c>
      <c r="P50" s="6">
        <v>79.7</v>
      </c>
      <c r="Q50" s="8" t="s">
        <v>29</v>
      </c>
      <c r="R50" s="8">
        <v>1007</v>
      </c>
      <c r="S50" s="8"/>
      <c r="T50" s="8"/>
      <c r="U50" s="8">
        <v>1</v>
      </c>
      <c r="V50" s="8">
        <v>1</v>
      </c>
      <c r="W50" s="9"/>
      <c r="X50" s="9"/>
      <c r="Y50" s="10" t="s">
        <v>32</v>
      </c>
      <c r="Z50" s="10" t="s">
        <v>32</v>
      </c>
      <c r="AA50" s="10" t="s">
        <v>32</v>
      </c>
      <c r="AB50" s="14" t="s">
        <v>32</v>
      </c>
      <c r="AC50" s="12" t="s">
        <v>298</v>
      </c>
      <c r="AD50" s="16"/>
      <c r="AE50" s="14"/>
    </row>
    <row r="51" spans="1:31" s="15" customFormat="1" ht="16.5" x14ac:dyDescent="0.2">
      <c r="A51" s="1">
        <v>40</v>
      </c>
      <c r="B51" s="2" t="s">
        <v>304</v>
      </c>
      <c r="C51" s="2" t="s">
        <v>35</v>
      </c>
      <c r="D51" s="3" t="s">
        <v>21</v>
      </c>
      <c r="E51" s="4" t="s">
        <v>305</v>
      </c>
      <c r="F51" s="4" t="s">
        <v>37</v>
      </c>
      <c r="G51" s="4" t="s">
        <v>306</v>
      </c>
      <c r="H51" s="4" t="s">
        <v>25</v>
      </c>
      <c r="I51" s="4" t="s">
        <v>307</v>
      </c>
      <c r="J51" s="4"/>
      <c r="K51" s="5" t="s">
        <v>27</v>
      </c>
      <c r="L51" s="5" t="s">
        <v>308</v>
      </c>
      <c r="M51" s="3" t="s">
        <v>28</v>
      </c>
      <c r="N51" s="6">
        <v>97.1</v>
      </c>
      <c r="O51" s="7">
        <v>37.4</v>
      </c>
      <c r="P51" s="6">
        <v>59.7</v>
      </c>
      <c r="Q51" s="8" t="s">
        <v>29</v>
      </c>
      <c r="R51" s="8">
        <v>1008</v>
      </c>
      <c r="S51" s="8"/>
      <c r="T51" s="8"/>
      <c r="U51" s="8">
        <v>1</v>
      </c>
      <c r="V51" s="8">
        <v>1</v>
      </c>
      <c r="W51" s="9"/>
      <c r="X51" s="9"/>
      <c r="Y51" s="10" t="s">
        <v>32</v>
      </c>
      <c r="Z51" s="10" t="s">
        <v>32</v>
      </c>
      <c r="AA51" s="10" t="s">
        <v>32</v>
      </c>
      <c r="AB51" s="14" t="s">
        <v>32</v>
      </c>
      <c r="AC51" s="12" t="s">
        <v>309</v>
      </c>
      <c r="AD51" s="16"/>
      <c r="AE51" s="14"/>
    </row>
    <row r="52" spans="1:31" s="15" customFormat="1" ht="16.5" x14ac:dyDescent="0.2">
      <c r="A52" s="1">
        <v>41</v>
      </c>
      <c r="B52" s="2" t="s">
        <v>310</v>
      </c>
      <c r="C52" s="2" t="s">
        <v>35</v>
      </c>
      <c r="D52" s="3" t="s">
        <v>21</v>
      </c>
      <c r="E52" s="4" t="s">
        <v>311</v>
      </c>
      <c r="F52" s="4" t="s">
        <v>312</v>
      </c>
      <c r="G52" s="4" t="s">
        <v>313</v>
      </c>
      <c r="H52" s="4" t="s">
        <v>25</v>
      </c>
      <c r="I52" s="4" t="s">
        <v>314</v>
      </c>
      <c r="J52" s="4"/>
      <c r="K52" s="5" t="s">
        <v>27</v>
      </c>
      <c r="L52" s="5" t="s">
        <v>315</v>
      </c>
      <c r="M52" s="3" t="s">
        <v>28</v>
      </c>
      <c r="N52" s="6">
        <v>64.8</v>
      </c>
      <c r="O52" s="7">
        <v>24.9</v>
      </c>
      <c r="P52" s="6">
        <v>39.9</v>
      </c>
      <c r="Q52" s="8" t="s">
        <v>29</v>
      </c>
      <c r="R52" s="8" t="s">
        <v>316</v>
      </c>
      <c r="S52" s="8"/>
      <c r="T52" s="8"/>
      <c r="U52" s="8">
        <v>1</v>
      </c>
      <c r="V52" s="8">
        <v>1</v>
      </c>
      <c r="W52" s="9"/>
      <c r="X52" s="9"/>
      <c r="Y52" s="10" t="s">
        <v>32</v>
      </c>
      <c r="Z52" s="10" t="s">
        <v>32</v>
      </c>
      <c r="AA52" s="10" t="s">
        <v>32</v>
      </c>
      <c r="AB52" s="14" t="s">
        <v>32</v>
      </c>
      <c r="AC52" s="12" t="s">
        <v>317</v>
      </c>
      <c r="AD52" s="16"/>
      <c r="AE52" s="14"/>
    </row>
    <row r="53" spans="1:31" s="15" customFormat="1" ht="16.5" x14ac:dyDescent="0.2">
      <c r="A53" s="1">
        <v>42</v>
      </c>
      <c r="B53" s="2" t="s">
        <v>318</v>
      </c>
      <c r="C53" s="2" t="s">
        <v>35</v>
      </c>
      <c r="D53" s="3" t="s">
        <v>21</v>
      </c>
      <c r="E53" s="4" t="s">
        <v>319</v>
      </c>
      <c r="F53" s="4" t="s">
        <v>320</v>
      </c>
      <c r="G53" s="4" t="s">
        <v>321</v>
      </c>
      <c r="H53" s="4" t="s">
        <v>25</v>
      </c>
      <c r="I53" s="4" t="s">
        <v>322</v>
      </c>
      <c r="J53" s="4"/>
      <c r="K53" s="5" t="s">
        <v>27</v>
      </c>
      <c r="L53" s="5" t="s">
        <v>323</v>
      </c>
      <c r="M53" s="3" t="s">
        <v>28</v>
      </c>
      <c r="N53" s="6">
        <v>129.80000000000001</v>
      </c>
      <c r="O53" s="7">
        <v>49.7</v>
      </c>
      <c r="P53" s="6">
        <v>80.099999999999994</v>
      </c>
      <c r="Q53" s="8" t="s">
        <v>29</v>
      </c>
      <c r="R53" s="8">
        <v>1010</v>
      </c>
      <c r="S53" s="8"/>
      <c r="T53" s="8"/>
      <c r="U53" s="8">
        <v>1</v>
      </c>
      <c r="V53" s="8">
        <v>1</v>
      </c>
      <c r="W53" s="9"/>
      <c r="X53" s="9"/>
      <c r="Y53" s="10" t="s">
        <v>32</v>
      </c>
      <c r="Z53" s="10" t="s">
        <v>32</v>
      </c>
      <c r="AA53" s="10" t="s">
        <v>32</v>
      </c>
      <c r="AB53" s="14" t="s">
        <v>32</v>
      </c>
      <c r="AC53" s="12" t="s">
        <v>324</v>
      </c>
      <c r="AD53" s="16"/>
      <c r="AE53" s="14"/>
    </row>
    <row r="54" spans="1:31" s="65" customFormat="1" ht="16.5" x14ac:dyDescent="0.2">
      <c r="A54" s="54">
        <v>15</v>
      </c>
      <c r="B54" s="56" t="s">
        <v>1556</v>
      </c>
      <c r="C54" s="56" t="s">
        <v>35</v>
      </c>
      <c r="D54" s="56" t="s">
        <v>1623</v>
      </c>
      <c r="E54" s="59" t="s">
        <v>1553</v>
      </c>
      <c r="F54" s="59" t="s">
        <v>436</v>
      </c>
      <c r="G54" s="59" t="s">
        <v>1554</v>
      </c>
      <c r="H54" s="59" t="s">
        <v>25</v>
      </c>
      <c r="I54" s="59" t="s">
        <v>1557</v>
      </c>
      <c r="J54" s="59" t="s">
        <v>1630</v>
      </c>
      <c r="K54" s="60" t="s">
        <v>27</v>
      </c>
      <c r="L54" s="60" t="s">
        <v>325</v>
      </c>
      <c r="M54" s="57" t="s">
        <v>28</v>
      </c>
      <c r="N54" s="61">
        <v>32.6</v>
      </c>
      <c r="O54" s="62">
        <v>12.3</v>
      </c>
      <c r="P54" s="61">
        <v>20.3</v>
      </c>
      <c r="Q54" s="63" t="s">
        <v>29</v>
      </c>
      <c r="R54" s="63">
        <v>1017</v>
      </c>
      <c r="S54" s="77">
        <v>32.6</v>
      </c>
      <c r="T54" s="77">
        <f>N54-S54</f>
        <v>0</v>
      </c>
      <c r="U54" s="63"/>
      <c r="V54" s="63">
        <v>4</v>
      </c>
      <c r="W54" s="85" t="s">
        <v>326</v>
      </c>
      <c r="X54" s="83" t="s">
        <v>1617</v>
      </c>
      <c r="Y54" s="80" t="s">
        <v>32</v>
      </c>
      <c r="Z54" s="80" t="s">
        <v>32</v>
      </c>
      <c r="AA54" s="80" t="s">
        <v>32</v>
      </c>
      <c r="AB54" s="68" t="s">
        <v>32</v>
      </c>
      <c r="AC54" s="71" t="s">
        <v>327</v>
      </c>
      <c r="AD54" s="70"/>
      <c r="AE54" s="68" t="s">
        <v>141</v>
      </c>
    </row>
    <row r="55" spans="1:31" s="15" customFormat="1" ht="16.5" x14ac:dyDescent="0.2">
      <c r="A55" s="1">
        <v>44</v>
      </c>
      <c r="B55" s="2" t="s">
        <v>328</v>
      </c>
      <c r="C55" s="2" t="s">
        <v>35</v>
      </c>
      <c r="D55" s="3" t="s">
        <v>21</v>
      </c>
      <c r="E55" s="4" t="s">
        <v>329</v>
      </c>
      <c r="F55" s="4" t="s">
        <v>45</v>
      </c>
      <c r="G55" s="4" t="s">
        <v>330</v>
      </c>
      <c r="H55" s="4" t="s">
        <v>25</v>
      </c>
      <c r="I55" s="4" t="s">
        <v>331</v>
      </c>
      <c r="J55" s="4"/>
      <c r="K55" s="5" t="s">
        <v>27</v>
      </c>
      <c r="L55" s="5" t="s">
        <v>332</v>
      </c>
      <c r="M55" s="3" t="s">
        <v>28</v>
      </c>
      <c r="N55" s="6">
        <v>259.5</v>
      </c>
      <c r="O55" s="7">
        <v>97.8</v>
      </c>
      <c r="P55" s="6">
        <v>161.69999999999999</v>
      </c>
      <c r="Q55" s="8" t="s">
        <v>29</v>
      </c>
      <c r="R55" s="8" t="s">
        <v>333</v>
      </c>
      <c r="S55" s="8"/>
      <c r="T55" s="8"/>
      <c r="U55" s="8">
        <v>1</v>
      </c>
      <c r="V55" s="8">
        <v>1</v>
      </c>
      <c r="W55" s="9"/>
      <c r="X55" s="9"/>
      <c r="Y55" s="10" t="s">
        <v>32</v>
      </c>
      <c r="Z55" s="10" t="s">
        <v>32</v>
      </c>
      <c r="AA55" s="10" t="s">
        <v>32</v>
      </c>
      <c r="AB55" s="14" t="s">
        <v>32</v>
      </c>
      <c r="AC55" s="12" t="s">
        <v>334</v>
      </c>
      <c r="AD55" s="16"/>
      <c r="AE55" s="14"/>
    </row>
    <row r="56" spans="1:31" s="15" customFormat="1" ht="16.5" x14ac:dyDescent="0.2">
      <c r="A56" s="1">
        <v>45</v>
      </c>
      <c r="B56" s="2" t="s">
        <v>335</v>
      </c>
      <c r="C56" s="2" t="s">
        <v>35</v>
      </c>
      <c r="D56" s="3" t="s">
        <v>21</v>
      </c>
      <c r="E56" s="4" t="s">
        <v>336</v>
      </c>
      <c r="F56" s="4" t="s">
        <v>337</v>
      </c>
      <c r="G56" s="4" t="s">
        <v>338</v>
      </c>
      <c r="H56" s="4" t="s">
        <v>25</v>
      </c>
      <c r="I56" s="4" t="s">
        <v>339</v>
      </c>
      <c r="J56" s="4"/>
      <c r="K56" s="5" t="s">
        <v>27</v>
      </c>
      <c r="L56" s="5" t="s">
        <v>340</v>
      </c>
      <c r="M56" s="3" t="s">
        <v>28</v>
      </c>
      <c r="N56" s="6">
        <v>129.80000000000001</v>
      </c>
      <c r="O56" s="7">
        <v>49</v>
      </c>
      <c r="P56" s="6">
        <v>80.8</v>
      </c>
      <c r="Q56" s="8" t="s">
        <v>29</v>
      </c>
      <c r="R56" s="8">
        <v>1015</v>
      </c>
      <c r="S56" s="8"/>
      <c r="T56" s="8"/>
      <c r="U56" s="8"/>
      <c r="V56" s="8">
        <v>1</v>
      </c>
      <c r="W56" s="9"/>
      <c r="X56" s="9"/>
      <c r="Y56" s="10" t="s">
        <v>32</v>
      </c>
      <c r="Z56" s="10" t="s">
        <v>32</v>
      </c>
      <c r="AA56" s="10" t="s">
        <v>32</v>
      </c>
      <c r="AB56" s="14" t="s">
        <v>32</v>
      </c>
      <c r="AC56" s="12" t="s">
        <v>334</v>
      </c>
      <c r="AD56" s="16"/>
      <c r="AE56" s="14"/>
    </row>
    <row r="57" spans="1:31" s="15" customFormat="1" ht="16.5" x14ac:dyDescent="0.2">
      <c r="A57" s="1">
        <v>46</v>
      </c>
      <c r="B57" s="2" t="s">
        <v>341</v>
      </c>
      <c r="C57" s="2" t="s">
        <v>35</v>
      </c>
      <c r="D57" s="3" t="s">
        <v>342</v>
      </c>
      <c r="E57" s="4" t="s">
        <v>343</v>
      </c>
      <c r="F57" s="4" t="s">
        <v>45</v>
      </c>
      <c r="G57" s="4" t="s">
        <v>344</v>
      </c>
      <c r="H57" s="4" t="s">
        <v>25</v>
      </c>
      <c r="I57" s="4" t="s">
        <v>345</v>
      </c>
      <c r="J57" s="4"/>
      <c r="K57" s="5" t="s">
        <v>27</v>
      </c>
      <c r="L57" s="5" t="s">
        <v>346</v>
      </c>
      <c r="M57" s="3" t="s">
        <v>28</v>
      </c>
      <c r="N57" s="6">
        <v>129.6</v>
      </c>
      <c r="O57" s="7">
        <v>49.2</v>
      </c>
      <c r="P57" s="6">
        <v>80.400000000000006</v>
      </c>
      <c r="Q57" s="8" t="s">
        <v>29</v>
      </c>
      <c r="R57" s="8" t="s">
        <v>347</v>
      </c>
      <c r="S57" s="8"/>
      <c r="T57" s="8"/>
      <c r="U57" s="8">
        <v>1</v>
      </c>
      <c r="V57" s="8">
        <v>1</v>
      </c>
      <c r="W57" s="9"/>
      <c r="X57" s="9"/>
      <c r="Y57" s="10" t="s">
        <v>32</v>
      </c>
      <c r="Z57" s="10" t="s">
        <v>32</v>
      </c>
      <c r="AA57" s="10" t="s">
        <v>32</v>
      </c>
      <c r="AB57" s="14" t="s">
        <v>32</v>
      </c>
      <c r="AC57" s="12" t="s">
        <v>348</v>
      </c>
      <c r="AD57" s="16"/>
      <c r="AE57" s="14"/>
    </row>
    <row r="58" spans="1:31" s="15" customFormat="1" ht="16.5" x14ac:dyDescent="0.2">
      <c r="A58" s="1">
        <v>47</v>
      </c>
      <c r="B58" s="2" t="s">
        <v>349</v>
      </c>
      <c r="C58" s="2" t="s">
        <v>35</v>
      </c>
      <c r="D58" s="3" t="s">
        <v>21</v>
      </c>
      <c r="E58" s="4" t="s">
        <v>350</v>
      </c>
      <c r="F58" s="4" t="s">
        <v>37</v>
      </c>
      <c r="G58" s="4" t="s">
        <v>351</v>
      </c>
      <c r="H58" s="4" t="s">
        <v>25</v>
      </c>
      <c r="I58" s="4" t="s">
        <v>352</v>
      </c>
      <c r="J58" s="4"/>
      <c r="K58" s="5" t="s">
        <v>27</v>
      </c>
      <c r="L58" s="5" t="s">
        <v>353</v>
      </c>
      <c r="M58" s="3" t="s">
        <v>28</v>
      </c>
      <c r="N58" s="6">
        <v>32.4</v>
      </c>
      <c r="O58" s="7">
        <v>12.3</v>
      </c>
      <c r="P58" s="6">
        <v>20.100000000000001</v>
      </c>
      <c r="Q58" s="8" t="s">
        <v>29</v>
      </c>
      <c r="R58" s="8" t="s">
        <v>354</v>
      </c>
      <c r="S58" s="8"/>
      <c r="T58" s="8"/>
      <c r="U58" s="8">
        <v>1</v>
      </c>
      <c r="V58" s="8">
        <v>1</v>
      </c>
      <c r="W58" s="9"/>
      <c r="X58" s="9"/>
      <c r="Y58" s="10" t="s">
        <v>32</v>
      </c>
      <c r="Z58" s="10" t="s">
        <v>32</v>
      </c>
      <c r="AA58" s="10" t="s">
        <v>32</v>
      </c>
      <c r="AB58" s="14" t="s">
        <v>32</v>
      </c>
      <c r="AC58" s="18"/>
      <c r="AD58" s="16"/>
      <c r="AE58" s="14"/>
    </row>
    <row r="59" spans="1:31" s="15" customFormat="1" ht="16.5" x14ac:dyDescent="0.2">
      <c r="A59" s="1">
        <v>48</v>
      </c>
      <c r="B59" s="2" t="s">
        <v>355</v>
      </c>
      <c r="C59" s="2" t="s">
        <v>35</v>
      </c>
      <c r="D59" s="3" t="s">
        <v>21</v>
      </c>
      <c r="E59" s="4" t="s">
        <v>356</v>
      </c>
      <c r="F59" s="4" t="s">
        <v>179</v>
      </c>
      <c r="G59" s="4" t="s">
        <v>357</v>
      </c>
      <c r="H59" s="4" t="s">
        <v>25</v>
      </c>
      <c r="I59" s="4" t="s">
        <v>358</v>
      </c>
      <c r="J59" s="4"/>
      <c r="K59" s="5" t="s">
        <v>27</v>
      </c>
      <c r="L59" s="5" t="s">
        <v>359</v>
      </c>
      <c r="M59" s="3" t="s">
        <v>28</v>
      </c>
      <c r="N59" s="6">
        <v>64.7</v>
      </c>
      <c r="O59" s="7">
        <v>24.7</v>
      </c>
      <c r="P59" s="6">
        <v>40</v>
      </c>
      <c r="Q59" s="8" t="s">
        <v>29</v>
      </c>
      <c r="R59" s="8" t="s">
        <v>360</v>
      </c>
      <c r="S59" s="8"/>
      <c r="T59" s="8"/>
      <c r="U59" s="8">
        <v>1</v>
      </c>
      <c r="V59" s="8">
        <v>1</v>
      </c>
      <c r="W59" s="9"/>
      <c r="X59" s="9"/>
      <c r="Y59" s="10" t="s">
        <v>32</v>
      </c>
      <c r="Z59" s="10" t="s">
        <v>32</v>
      </c>
      <c r="AA59" s="10" t="s">
        <v>32</v>
      </c>
      <c r="AB59" s="14" t="s">
        <v>32</v>
      </c>
      <c r="AC59" s="12" t="s">
        <v>361</v>
      </c>
      <c r="AD59" s="16"/>
      <c r="AE59" s="14"/>
    </row>
    <row r="60" spans="1:31" s="15" customFormat="1" ht="16.5" x14ac:dyDescent="0.2">
      <c r="A60" s="1">
        <v>49</v>
      </c>
      <c r="B60" s="2" t="s">
        <v>362</v>
      </c>
      <c r="C60" s="2" t="s">
        <v>35</v>
      </c>
      <c r="D60" s="3" t="s">
        <v>21</v>
      </c>
      <c r="E60" s="4" t="s">
        <v>363</v>
      </c>
      <c r="F60" s="4" t="s">
        <v>63</v>
      </c>
      <c r="G60" s="4" t="s">
        <v>364</v>
      </c>
      <c r="H60" s="4" t="s">
        <v>25</v>
      </c>
      <c r="I60" s="4" t="s">
        <v>365</v>
      </c>
      <c r="J60" s="4"/>
      <c r="K60" s="5" t="s">
        <v>27</v>
      </c>
      <c r="L60" s="5" t="s">
        <v>366</v>
      </c>
      <c r="M60" s="3" t="s">
        <v>28</v>
      </c>
      <c r="N60" s="6">
        <v>65.099999999999994</v>
      </c>
      <c r="O60" s="7">
        <v>24.8</v>
      </c>
      <c r="P60" s="6">
        <v>40.299999999999997</v>
      </c>
      <c r="Q60" s="8" t="s">
        <v>29</v>
      </c>
      <c r="R60" s="8" t="s">
        <v>367</v>
      </c>
      <c r="S60" s="8"/>
      <c r="T60" s="8"/>
      <c r="U60" s="8">
        <v>1</v>
      </c>
      <c r="V60" s="8">
        <v>1</v>
      </c>
      <c r="W60" s="9"/>
      <c r="X60" s="9"/>
      <c r="Y60" s="10" t="s">
        <v>32</v>
      </c>
      <c r="Z60" s="10" t="s">
        <v>32</v>
      </c>
      <c r="AA60" s="10" t="s">
        <v>32</v>
      </c>
      <c r="AB60" s="14" t="s">
        <v>32</v>
      </c>
      <c r="AC60" s="12" t="s">
        <v>368</v>
      </c>
      <c r="AD60" s="16"/>
      <c r="AE60" s="14"/>
    </row>
    <row r="61" spans="1:31" s="65" customFormat="1" ht="45" x14ac:dyDescent="0.2">
      <c r="A61" s="54">
        <v>16</v>
      </c>
      <c r="B61" s="56" t="s">
        <v>369</v>
      </c>
      <c r="C61" s="55" t="s">
        <v>1615</v>
      </c>
      <c r="D61" s="56" t="s">
        <v>1623</v>
      </c>
      <c r="E61" s="59" t="s">
        <v>370</v>
      </c>
      <c r="F61" s="59" t="s">
        <v>86</v>
      </c>
      <c r="G61" s="59" t="s">
        <v>371</v>
      </c>
      <c r="H61" s="59" t="s">
        <v>25</v>
      </c>
      <c r="I61" s="59" t="s">
        <v>372</v>
      </c>
      <c r="J61" s="59" t="s">
        <v>1630</v>
      </c>
      <c r="K61" s="60" t="s">
        <v>27</v>
      </c>
      <c r="L61" s="60" t="s">
        <v>373</v>
      </c>
      <c r="M61" s="57" t="s">
        <v>28</v>
      </c>
      <c r="N61" s="61">
        <v>64.8</v>
      </c>
      <c r="O61" s="62">
        <v>24.4</v>
      </c>
      <c r="P61" s="61">
        <v>40.4</v>
      </c>
      <c r="Q61" s="63" t="s">
        <v>29</v>
      </c>
      <c r="R61" s="63">
        <v>1018</v>
      </c>
      <c r="S61" s="77">
        <v>64.8</v>
      </c>
      <c r="T61" s="77">
        <f>N61-S61</f>
        <v>0</v>
      </c>
      <c r="U61" s="63">
        <v>1</v>
      </c>
      <c r="V61" s="63">
        <v>4</v>
      </c>
      <c r="W61" s="85"/>
      <c r="X61" s="83" t="s">
        <v>1617</v>
      </c>
      <c r="Y61" s="80" t="s">
        <v>32</v>
      </c>
      <c r="Z61" s="80" t="s">
        <v>32</v>
      </c>
      <c r="AA61" s="80" t="s">
        <v>32</v>
      </c>
      <c r="AB61" s="68" t="s">
        <v>32</v>
      </c>
      <c r="AC61" s="71" t="s">
        <v>374</v>
      </c>
      <c r="AD61" s="70"/>
      <c r="AE61" s="68"/>
    </row>
    <row r="62" spans="1:31" s="65" customFormat="1" ht="16.5" x14ac:dyDescent="0.2">
      <c r="A62" s="842">
        <v>17</v>
      </c>
      <c r="B62" s="55" t="s">
        <v>375</v>
      </c>
      <c r="C62" s="56" t="s">
        <v>35</v>
      </c>
      <c r="D62" s="56" t="s">
        <v>1623</v>
      </c>
      <c r="E62" s="59" t="s">
        <v>376</v>
      </c>
      <c r="F62" s="59" t="s">
        <v>436</v>
      </c>
      <c r="G62" s="823" t="s">
        <v>377</v>
      </c>
      <c r="H62" s="823" t="s">
        <v>25</v>
      </c>
      <c r="I62" s="823" t="s">
        <v>378</v>
      </c>
      <c r="J62" s="823" t="s">
        <v>1630</v>
      </c>
      <c r="K62" s="848" t="s">
        <v>27</v>
      </c>
      <c r="L62" s="848" t="s">
        <v>379</v>
      </c>
      <c r="M62" s="851" t="s">
        <v>28</v>
      </c>
      <c r="N62" s="835">
        <v>64.8</v>
      </c>
      <c r="O62" s="854">
        <v>24.4</v>
      </c>
      <c r="P62" s="835">
        <v>40.4</v>
      </c>
      <c r="Q62" s="838" t="s">
        <v>29</v>
      </c>
      <c r="R62" s="838">
        <v>1019</v>
      </c>
      <c r="S62" s="78"/>
      <c r="T62" s="77">
        <f>N62-S62</f>
        <v>64.8</v>
      </c>
      <c r="U62" s="63"/>
      <c r="V62" s="63">
        <v>4</v>
      </c>
      <c r="W62" s="85"/>
      <c r="X62" s="821" t="s">
        <v>1618</v>
      </c>
      <c r="Y62" s="80" t="s">
        <v>32</v>
      </c>
      <c r="Z62" s="80" t="s">
        <v>32</v>
      </c>
      <c r="AA62" s="80" t="s">
        <v>32</v>
      </c>
      <c r="AB62" s="68" t="s">
        <v>32</v>
      </c>
      <c r="AC62" s="71" t="s">
        <v>380</v>
      </c>
      <c r="AD62" s="70"/>
      <c r="AE62" s="68"/>
    </row>
    <row r="63" spans="1:31" s="65" customFormat="1" ht="16.5" x14ac:dyDescent="0.2">
      <c r="A63" s="844"/>
      <c r="B63" s="55" t="s">
        <v>381</v>
      </c>
      <c r="C63" s="56" t="s">
        <v>35</v>
      </c>
      <c r="D63" s="56" t="s">
        <v>1623</v>
      </c>
      <c r="E63" s="59" t="s">
        <v>382</v>
      </c>
      <c r="F63" s="59"/>
      <c r="G63" s="825"/>
      <c r="H63" s="825"/>
      <c r="I63" s="825"/>
      <c r="J63" s="825"/>
      <c r="K63" s="850"/>
      <c r="L63" s="850"/>
      <c r="M63" s="853"/>
      <c r="N63" s="837"/>
      <c r="O63" s="856"/>
      <c r="P63" s="837"/>
      <c r="Q63" s="840"/>
      <c r="R63" s="840"/>
      <c r="S63" s="79">
        <v>64.8</v>
      </c>
      <c r="T63" s="77">
        <f>N63-S63</f>
        <v>-64.8</v>
      </c>
      <c r="U63" s="63"/>
      <c r="V63" s="63">
        <v>4</v>
      </c>
      <c r="W63" s="85"/>
      <c r="X63" s="822"/>
      <c r="Y63" s="80"/>
      <c r="Z63" s="80"/>
      <c r="AA63" s="80"/>
      <c r="AB63" s="68"/>
      <c r="AC63" s="71"/>
      <c r="AD63" s="70"/>
      <c r="AE63" s="68"/>
    </row>
    <row r="64" spans="1:31" s="15" customFormat="1" ht="16.5" x14ac:dyDescent="0.2">
      <c r="A64" s="1">
        <v>52</v>
      </c>
      <c r="B64" s="2" t="s">
        <v>383</v>
      </c>
      <c r="C64" s="2" t="s">
        <v>35</v>
      </c>
      <c r="D64" s="3" t="s">
        <v>342</v>
      </c>
      <c r="E64" s="4" t="s">
        <v>384</v>
      </c>
      <c r="F64" s="4" t="s">
        <v>385</v>
      </c>
      <c r="G64" s="4" t="s">
        <v>386</v>
      </c>
      <c r="H64" s="4" t="s">
        <v>25</v>
      </c>
      <c r="I64" s="4" t="s">
        <v>387</v>
      </c>
      <c r="J64" s="4"/>
      <c r="K64" s="5" t="s">
        <v>27</v>
      </c>
      <c r="L64" s="5" t="s">
        <v>388</v>
      </c>
      <c r="M64" s="3" t="s">
        <v>28</v>
      </c>
      <c r="N64" s="6">
        <v>194.6</v>
      </c>
      <c r="O64" s="7">
        <v>73</v>
      </c>
      <c r="P64" s="6">
        <v>121.6</v>
      </c>
      <c r="Q64" s="8" t="s">
        <v>29</v>
      </c>
      <c r="R64" s="8">
        <v>1020</v>
      </c>
      <c r="S64" s="8"/>
      <c r="T64" s="8"/>
      <c r="U64" s="8">
        <v>1</v>
      </c>
      <c r="V64" s="8">
        <v>1</v>
      </c>
      <c r="W64" s="9"/>
      <c r="X64" s="9"/>
      <c r="Y64" s="10" t="s">
        <v>32</v>
      </c>
      <c r="Z64" s="10" t="s">
        <v>32</v>
      </c>
      <c r="AA64" s="10" t="s">
        <v>32</v>
      </c>
      <c r="AB64" s="14" t="s">
        <v>32</v>
      </c>
      <c r="AC64" s="12" t="s">
        <v>389</v>
      </c>
      <c r="AD64" s="16"/>
      <c r="AE64" s="14"/>
    </row>
    <row r="65" spans="1:31" s="15" customFormat="1" ht="16.5" x14ac:dyDescent="0.2">
      <c r="A65" s="1">
        <v>53</v>
      </c>
      <c r="B65" s="2" t="s">
        <v>390</v>
      </c>
      <c r="C65" s="2" t="s">
        <v>35</v>
      </c>
      <c r="D65" s="3" t="s">
        <v>21</v>
      </c>
      <c r="E65" s="4" t="s">
        <v>391</v>
      </c>
      <c r="F65" s="4" t="s">
        <v>392</v>
      </c>
      <c r="G65" s="4" t="s">
        <v>393</v>
      </c>
      <c r="H65" s="4" t="s">
        <v>25</v>
      </c>
      <c r="I65" s="4" t="s">
        <v>394</v>
      </c>
      <c r="J65" s="4"/>
      <c r="K65" s="5" t="s">
        <v>27</v>
      </c>
      <c r="L65" s="5" t="s">
        <v>395</v>
      </c>
      <c r="M65" s="3" t="s">
        <v>28</v>
      </c>
      <c r="N65" s="6">
        <v>194.6</v>
      </c>
      <c r="O65" s="7">
        <v>72.599999999999994</v>
      </c>
      <c r="P65" s="6">
        <v>122</v>
      </c>
      <c r="Q65" s="8" t="s">
        <v>29</v>
      </c>
      <c r="R65" s="8">
        <v>1021</v>
      </c>
      <c r="S65" s="8"/>
      <c r="T65" s="8"/>
      <c r="U65" s="8"/>
      <c r="V65" s="8">
        <v>1</v>
      </c>
      <c r="W65" s="9"/>
      <c r="X65" s="9"/>
      <c r="Y65" s="10" t="s">
        <v>32</v>
      </c>
      <c r="Z65" s="10" t="s">
        <v>32</v>
      </c>
      <c r="AA65" s="10" t="s">
        <v>32</v>
      </c>
      <c r="AB65" s="14" t="s">
        <v>32</v>
      </c>
      <c r="AC65" s="12" t="s">
        <v>396</v>
      </c>
      <c r="AD65" s="16"/>
      <c r="AE65" s="14"/>
    </row>
    <row r="66" spans="1:31" s="15" customFormat="1" ht="16.5" x14ac:dyDescent="0.2">
      <c r="A66" s="1">
        <v>54</v>
      </c>
      <c r="B66" s="2" t="s">
        <v>397</v>
      </c>
      <c r="C66" s="2" t="s">
        <v>35</v>
      </c>
      <c r="D66" s="3" t="s">
        <v>21</v>
      </c>
      <c r="E66" s="4" t="s">
        <v>398</v>
      </c>
      <c r="F66" s="4" t="s">
        <v>399</v>
      </c>
      <c r="G66" s="4" t="s">
        <v>400</v>
      </c>
      <c r="H66" s="4" t="s">
        <v>25</v>
      </c>
      <c r="I66" s="4" t="s">
        <v>401</v>
      </c>
      <c r="J66" s="4"/>
      <c r="K66" s="5" t="s">
        <v>27</v>
      </c>
      <c r="L66" s="5" t="s">
        <v>402</v>
      </c>
      <c r="M66" s="3" t="s">
        <v>28</v>
      </c>
      <c r="N66" s="6">
        <v>162</v>
      </c>
      <c r="O66" s="7">
        <v>59.8</v>
      </c>
      <c r="P66" s="6">
        <v>102.2</v>
      </c>
      <c r="Q66" s="8" t="s">
        <v>29</v>
      </c>
      <c r="R66" s="8">
        <v>1022</v>
      </c>
      <c r="S66" s="8"/>
      <c r="T66" s="8"/>
      <c r="U66" s="8"/>
      <c r="V66" s="8">
        <v>1</v>
      </c>
      <c r="W66" s="9"/>
      <c r="X66" s="9"/>
      <c r="Y66" s="10" t="s">
        <v>32</v>
      </c>
      <c r="Z66" s="10" t="s">
        <v>32</v>
      </c>
      <c r="AA66" s="10" t="s">
        <v>32</v>
      </c>
      <c r="AB66" s="14" t="s">
        <v>32</v>
      </c>
      <c r="AC66" s="18">
        <v>988720737</v>
      </c>
      <c r="AD66" s="16"/>
      <c r="AE66" s="14"/>
    </row>
    <row r="67" spans="1:31" s="15" customFormat="1" ht="16.5" x14ac:dyDescent="0.2">
      <c r="A67" s="1">
        <v>55</v>
      </c>
      <c r="B67" s="2" t="s">
        <v>318</v>
      </c>
      <c r="C67" s="2" t="s">
        <v>35</v>
      </c>
      <c r="D67" s="3" t="s">
        <v>403</v>
      </c>
      <c r="E67" s="4" t="s">
        <v>319</v>
      </c>
      <c r="F67" s="4" t="s">
        <v>320</v>
      </c>
      <c r="G67" s="4" t="s">
        <v>404</v>
      </c>
      <c r="H67" s="4" t="s">
        <v>25</v>
      </c>
      <c r="I67" s="4" t="s">
        <v>405</v>
      </c>
      <c r="J67" s="4"/>
      <c r="K67" s="5" t="s">
        <v>27</v>
      </c>
      <c r="L67" s="5" t="s">
        <v>406</v>
      </c>
      <c r="M67" s="3" t="s">
        <v>28</v>
      </c>
      <c r="N67" s="6">
        <v>53.9</v>
      </c>
      <c r="O67" s="7">
        <v>46</v>
      </c>
      <c r="P67" s="6">
        <v>7.9</v>
      </c>
      <c r="Q67" s="8" t="s">
        <v>29</v>
      </c>
      <c r="R67" s="8" t="s">
        <v>407</v>
      </c>
      <c r="S67" s="8"/>
      <c r="T67" s="8"/>
      <c r="U67" s="8">
        <v>1</v>
      </c>
      <c r="V67" s="8">
        <v>1</v>
      </c>
      <c r="W67" s="9"/>
      <c r="X67" s="9"/>
      <c r="Y67" s="10" t="s">
        <v>32</v>
      </c>
      <c r="Z67" s="10" t="s">
        <v>32</v>
      </c>
      <c r="AA67" s="10" t="s">
        <v>32</v>
      </c>
      <c r="AB67" s="14" t="s">
        <v>32</v>
      </c>
      <c r="AC67" s="12" t="s">
        <v>324</v>
      </c>
      <c r="AD67" s="16"/>
      <c r="AE67" s="14"/>
    </row>
    <row r="68" spans="1:31" s="65" customFormat="1" ht="30" x14ac:dyDescent="0.2">
      <c r="A68" s="54">
        <v>18</v>
      </c>
      <c r="B68" s="55" t="s">
        <v>1560</v>
      </c>
      <c r="C68" s="56" t="s">
        <v>35</v>
      </c>
      <c r="D68" s="56" t="s">
        <v>1623</v>
      </c>
      <c r="E68" s="59" t="s">
        <v>1757</v>
      </c>
      <c r="F68" s="59" t="s">
        <v>194</v>
      </c>
      <c r="G68" s="59" t="s">
        <v>1558</v>
      </c>
      <c r="H68" s="59" t="s">
        <v>25</v>
      </c>
      <c r="I68" s="59" t="s">
        <v>1559</v>
      </c>
      <c r="J68" s="59" t="s">
        <v>1630</v>
      </c>
      <c r="K68" s="60" t="s">
        <v>27</v>
      </c>
      <c r="L68" s="60" t="s">
        <v>408</v>
      </c>
      <c r="M68" s="57" t="s">
        <v>28</v>
      </c>
      <c r="N68" s="61">
        <v>162.4</v>
      </c>
      <c r="O68" s="62">
        <v>58.8</v>
      </c>
      <c r="P68" s="61">
        <v>103.6</v>
      </c>
      <c r="Q68" s="63" t="s">
        <v>29</v>
      </c>
      <c r="R68" s="63">
        <v>1024</v>
      </c>
      <c r="S68" s="77">
        <v>162.4</v>
      </c>
      <c r="T68" s="77">
        <f>N68-S68</f>
        <v>0</v>
      </c>
      <c r="U68" s="63"/>
      <c r="V68" s="63">
        <v>4</v>
      </c>
      <c r="W68" s="85" t="s">
        <v>409</v>
      </c>
      <c r="X68" s="85" t="s">
        <v>1617</v>
      </c>
      <c r="Y68" s="80" t="s">
        <v>32</v>
      </c>
      <c r="Z68" s="80" t="s">
        <v>32</v>
      </c>
      <c r="AA68" s="80" t="s">
        <v>32</v>
      </c>
      <c r="AB68" s="68" t="s">
        <v>32</v>
      </c>
      <c r="AC68" s="71" t="s">
        <v>410</v>
      </c>
      <c r="AD68" s="70"/>
      <c r="AE68" s="68"/>
    </row>
    <row r="69" spans="1:31" s="15" customFormat="1" ht="16.5" x14ac:dyDescent="0.2">
      <c r="A69" s="1">
        <v>57</v>
      </c>
      <c r="B69" s="23" t="s">
        <v>411</v>
      </c>
      <c r="C69" s="23" t="s">
        <v>35</v>
      </c>
      <c r="D69" s="24" t="s">
        <v>21</v>
      </c>
      <c r="E69" s="25" t="s">
        <v>412</v>
      </c>
      <c r="F69" s="25" t="s">
        <v>413</v>
      </c>
      <c r="G69" s="25" t="s">
        <v>414</v>
      </c>
      <c r="H69" s="25" t="s">
        <v>25</v>
      </c>
      <c r="I69" s="25" t="s">
        <v>415</v>
      </c>
      <c r="J69" s="25"/>
      <c r="K69" s="26" t="s">
        <v>27</v>
      </c>
      <c r="L69" s="26" t="s">
        <v>416</v>
      </c>
      <c r="M69" s="24" t="s">
        <v>28</v>
      </c>
      <c r="N69" s="27">
        <v>162.4</v>
      </c>
      <c r="O69" s="28">
        <v>59.3</v>
      </c>
      <c r="P69" s="27">
        <v>103.1</v>
      </c>
      <c r="Q69" s="29" t="s">
        <v>29</v>
      </c>
      <c r="R69" s="29">
        <v>1023</v>
      </c>
      <c r="S69" s="29"/>
      <c r="T69" s="29"/>
      <c r="U69" s="29">
        <v>1</v>
      </c>
      <c r="V69" s="29">
        <v>1</v>
      </c>
      <c r="W69" s="30"/>
      <c r="X69" s="30"/>
      <c r="Y69" s="10" t="s">
        <v>32</v>
      </c>
      <c r="Z69" s="10" t="s">
        <v>32</v>
      </c>
      <c r="AA69" s="10" t="s">
        <v>32</v>
      </c>
      <c r="AB69" s="14" t="s">
        <v>32</v>
      </c>
      <c r="AC69" s="12" t="s">
        <v>417</v>
      </c>
      <c r="AD69" s="16"/>
      <c r="AE69" s="14"/>
    </row>
    <row r="70" spans="1:31" ht="16.5" x14ac:dyDescent="0.2">
      <c r="A70" s="1">
        <v>58</v>
      </c>
      <c r="B70" s="31" t="s">
        <v>418</v>
      </c>
      <c r="C70" s="31" t="s">
        <v>35</v>
      </c>
      <c r="D70" s="32" t="s">
        <v>419</v>
      </c>
      <c r="E70" s="33" t="s">
        <v>420</v>
      </c>
      <c r="F70" s="33" t="s">
        <v>421</v>
      </c>
      <c r="G70" s="33" t="s">
        <v>422</v>
      </c>
      <c r="H70" s="4" t="s">
        <v>25</v>
      </c>
      <c r="I70" s="33" t="s">
        <v>423</v>
      </c>
      <c r="J70" s="33"/>
      <c r="K70" s="34" t="s">
        <v>424</v>
      </c>
      <c r="L70" s="34" t="s">
        <v>425</v>
      </c>
      <c r="M70" s="32" t="s">
        <v>28</v>
      </c>
      <c r="N70" s="35">
        <v>106.9</v>
      </c>
      <c r="O70" s="36">
        <v>36.700000000000003</v>
      </c>
      <c r="P70" s="35">
        <v>70.2</v>
      </c>
      <c r="Q70" s="8" t="s">
        <v>29</v>
      </c>
      <c r="R70" s="8" t="s">
        <v>426</v>
      </c>
      <c r="S70" s="8"/>
      <c r="T70" s="8"/>
      <c r="U70" s="8">
        <v>1</v>
      </c>
      <c r="V70" s="8">
        <v>1</v>
      </c>
      <c r="W70" s="9"/>
      <c r="X70" s="9"/>
      <c r="Y70" s="19" t="s">
        <v>32</v>
      </c>
      <c r="Z70" s="19" t="s">
        <v>32</v>
      </c>
      <c r="AA70" s="19" t="s">
        <v>32</v>
      </c>
      <c r="AB70" s="20" t="s">
        <v>32</v>
      </c>
      <c r="AC70" s="21" t="s">
        <v>427</v>
      </c>
      <c r="AD70" s="22"/>
    </row>
    <row r="71" spans="1:31" ht="16.5" x14ac:dyDescent="0.2">
      <c r="A71" s="1">
        <v>59</v>
      </c>
      <c r="B71" s="2" t="s">
        <v>428</v>
      </c>
      <c r="C71" s="2" t="s">
        <v>35</v>
      </c>
      <c r="D71" s="3" t="s">
        <v>419</v>
      </c>
      <c r="E71" s="37"/>
      <c r="F71" s="37"/>
      <c r="G71" s="4" t="s">
        <v>429</v>
      </c>
      <c r="H71" s="4" t="s">
        <v>25</v>
      </c>
      <c r="I71" s="4" t="s">
        <v>430</v>
      </c>
      <c r="J71" s="4"/>
      <c r="K71" s="5" t="s">
        <v>424</v>
      </c>
      <c r="L71" s="5" t="s">
        <v>431</v>
      </c>
      <c r="M71" s="3" t="s">
        <v>28</v>
      </c>
      <c r="N71" s="6">
        <v>70.400000000000006</v>
      </c>
      <c r="O71" s="7">
        <v>25.6</v>
      </c>
      <c r="P71" s="6">
        <v>44.8</v>
      </c>
      <c r="Q71" s="8" t="s">
        <v>29</v>
      </c>
      <c r="R71" s="8" t="s">
        <v>432</v>
      </c>
      <c r="S71" s="8"/>
      <c r="T71" s="8"/>
      <c r="U71" s="8">
        <v>1</v>
      </c>
      <c r="V71" s="8">
        <v>1</v>
      </c>
      <c r="W71" s="9"/>
      <c r="X71" s="9"/>
      <c r="Y71" s="19" t="s">
        <v>32</v>
      </c>
      <c r="Z71" s="19" t="s">
        <v>32</v>
      </c>
      <c r="AA71" s="19" t="s">
        <v>32</v>
      </c>
      <c r="AB71" s="20" t="s">
        <v>32</v>
      </c>
      <c r="AC71" s="21" t="s">
        <v>433</v>
      </c>
      <c r="AD71" s="22"/>
      <c r="AE71" s="20"/>
    </row>
    <row r="72" spans="1:31" ht="16.5" x14ac:dyDescent="0.2">
      <c r="A72" s="1">
        <v>60</v>
      </c>
      <c r="B72" s="2" t="s">
        <v>434</v>
      </c>
      <c r="C72" s="2" t="s">
        <v>35</v>
      </c>
      <c r="D72" s="3" t="s">
        <v>419</v>
      </c>
      <c r="E72" s="4" t="s">
        <v>435</v>
      </c>
      <c r="F72" s="4" t="s">
        <v>436</v>
      </c>
      <c r="G72" s="4" t="s">
        <v>437</v>
      </c>
      <c r="H72" s="4" t="s">
        <v>25</v>
      </c>
      <c r="I72" s="4" t="s">
        <v>438</v>
      </c>
      <c r="J72" s="4"/>
      <c r="K72" s="5" t="s">
        <v>424</v>
      </c>
      <c r="L72" s="5" t="s">
        <v>27</v>
      </c>
      <c r="M72" s="3" t="s">
        <v>28</v>
      </c>
      <c r="N72" s="6">
        <v>247.7</v>
      </c>
      <c r="O72" s="7">
        <v>89.5</v>
      </c>
      <c r="P72" s="6">
        <v>158.19999999999999</v>
      </c>
      <c r="Q72" s="8" t="s">
        <v>29</v>
      </c>
      <c r="R72" s="8" t="s">
        <v>439</v>
      </c>
      <c r="S72" s="8"/>
      <c r="T72" s="8"/>
      <c r="U72" s="8">
        <v>1</v>
      </c>
      <c r="V72" s="8">
        <v>1</v>
      </c>
      <c r="W72" s="9"/>
      <c r="X72" s="9"/>
      <c r="Y72" s="19" t="s">
        <v>32</v>
      </c>
      <c r="Z72" s="19" t="s">
        <v>32</v>
      </c>
      <c r="AA72" s="19" t="s">
        <v>32</v>
      </c>
      <c r="AB72" s="20" t="s">
        <v>32</v>
      </c>
      <c r="AC72" s="21" t="s">
        <v>440</v>
      </c>
      <c r="AD72" s="22"/>
      <c r="AE72" s="20"/>
    </row>
    <row r="73" spans="1:31" s="65" customFormat="1" ht="16.5" x14ac:dyDescent="0.2">
      <c r="A73" s="54">
        <v>19</v>
      </c>
      <c r="B73" s="56" t="s">
        <v>843</v>
      </c>
      <c r="C73" s="56" t="s">
        <v>35</v>
      </c>
      <c r="D73" s="56" t="s">
        <v>1624</v>
      </c>
      <c r="E73" s="58" t="s">
        <v>844</v>
      </c>
      <c r="F73" s="59" t="s">
        <v>510</v>
      </c>
      <c r="G73" s="59" t="s">
        <v>1569</v>
      </c>
      <c r="H73" s="59" t="s">
        <v>25</v>
      </c>
      <c r="I73" s="59" t="s">
        <v>1619</v>
      </c>
      <c r="J73" s="59" t="s">
        <v>1630</v>
      </c>
      <c r="K73" s="60">
        <v>5</v>
      </c>
      <c r="L73" s="60">
        <v>5</v>
      </c>
      <c r="M73" s="57" t="s">
        <v>28</v>
      </c>
      <c r="N73" s="61">
        <v>272.2</v>
      </c>
      <c r="O73" s="62">
        <v>4.5999999999999996</v>
      </c>
      <c r="P73" s="61">
        <v>267.60000000000002</v>
      </c>
      <c r="Q73" s="63">
        <v>18</v>
      </c>
      <c r="R73" s="63">
        <v>759</v>
      </c>
      <c r="S73" s="77">
        <v>272.2</v>
      </c>
      <c r="T73" s="77">
        <f>N73-S73</f>
        <v>0</v>
      </c>
      <c r="U73" s="63"/>
      <c r="V73" s="63">
        <v>4</v>
      </c>
      <c r="W73" s="85"/>
      <c r="X73" s="85" t="s">
        <v>1617</v>
      </c>
      <c r="Y73" s="80"/>
      <c r="Z73" s="80"/>
      <c r="AA73" s="80"/>
      <c r="AB73" s="68"/>
      <c r="AC73" s="71"/>
      <c r="AD73" s="70"/>
      <c r="AE73" s="68"/>
    </row>
    <row r="74" spans="1:31" ht="16.5" x14ac:dyDescent="0.2">
      <c r="A74" s="1">
        <v>61</v>
      </c>
      <c r="B74" s="2" t="s">
        <v>441</v>
      </c>
      <c r="C74" s="2" t="s">
        <v>35</v>
      </c>
      <c r="D74" s="3" t="s">
        <v>419</v>
      </c>
      <c r="E74" s="4" t="s">
        <v>442</v>
      </c>
      <c r="F74" s="4" t="s">
        <v>436</v>
      </c>
      <c r="G74" s="4" t="s">
        <v>443</v>
      </c>
      <c r="H74" s="4" t="s">
        <v>25</v>
      </c>
      <c r="I74" s="4" t="s">
        <v>444</v>
      </c>
      <c r="J74" s="4"/>
      <c r="K74" s="5" t="s">
        <v>424</v>
      </c>
      <c r="L74" s="5" t="s">
        <v>40</v>
      </c>
      <c r="M74" s="3" t="s">
        <v>28</v>
      </c>
      <c r="N74" s="6">
        <v>70.7</v>
      </c>
      <c r="O74" s="7">
        <v>25.4</v>
      </c>
      <c r="P74" s="6">
        <v>45.3</v>
      </c>
      <c r="Q74" s="8" t="s">
        <v>29</v>
      </c>
      <c r="R74" s="8" t="s">
        <v>445</v>
      </c>
      <c r="S74" s="8"/>
      <c r="T74" s="8"/>
      <c r="U74" s="8"/>
      <c r="V74" s="8">
        <v>1</v>
      </c>
      <c r="W74" s="9"/>
      <c r="X74" s="9"/>
      <c r="Y74" s="19" t="s">
        <v>32</v>
      </c>
      <c r="Z74" s="19" t="s">
        <v>32</v>
      </c>
      <c r="AA74" s="19" t="s">
        <v>32</v>
      </c>
      <c r="AB74" s="20" t="s">
        <v>32</v>
      </c>
      <c r="AC74" s="38"/>
      <c r="AD74" s="22"/>
      <c r="AE74" s="20"/>
    </row>
    <row r="75" spans="1:31" ht="16.5" x14ac:dyDescent="0.2">
      <c r="A75" s="1">
        <v>62</v>
      </c>
      <c r="B75" s="2" t="s">
        <v>446</v>
      </c>
      <c r="C75" s="2" t="s">
        <v>35</v>
      </c>
      <c r="D75" s="3" t="s">
        <v>419</v>
      </c>
      <c r="E75" s="4" t="s">
        <v>447</v>
      </c>
      <c r="F75" s="4" t="s">
        <v>448</v>
      </c>
      <c r="G75" s="4" t="s">
        <v>449</v>
      </c>
      <c r="H75" s="4" t="s">
        <v>25</v>
      </c>
      <c r="I75" s="4" t="s">
        <v>450</v>
      </c>
      <c r="J75" s="4"/>
      <c r="K75" s="5" t="s">
        <v>424</v>
      </c>
      <c r="L75" s="5" t="s">
        <v>48</v>
      </c>
      <c r="M75" s="3" t="s">
        <v>28</v>
      </c>
      <c r="N75" s="6">
        <v>106.6</v>
      </c>
      <c r="O75" s="7">
        <v>38.299999999999997</v>
      </c>
      <c r="P75" s="6">
        <v>68.3</v>
      </c>
      <c r="Q75" s="8" t="s">
        <v>29</v>
      </c>
      <c r="R75" s="8" t="s">
        <v>451</v>
      </c>
      <c r="S75" s="8"/>
      <c r="T75" s="8"/>
      <c r="U75" s="8">
        <v>1</v>
      </c>
      <c r="V75" s="8">
        <v>1</v>
      </c>
      <c r="W75" s="9"/>
      <c r="X75" s="9"/>
      <c r="Y75" s="19" t="s">
        <v>32</v>
      </c>
      <c r="Z75" s="19" t="s">
        <v>32</v>
      </c>
      <c r="AA75" s="19" t="s">
        <v>32</v>
      </c>
      <c r="AB75" s="20" t="s">
        <v>32</v>
      </c>
      <c r="AC75" s="38"/>
      <c r="AD75" s="22"/>
      <c r="AE75" s="20"/>
    </row>
    <row r="76" spans="1:31" ht="16.5" x14ac:dyDescent="0.2">
      <c r="A76" s="1">
        <v>63</v>
      </c>
      <c r="B76" s="2" t="s">
        <v>452</v>
      </c>
      <c r="C76" s="2" t="s">
        <v>35</v>
      </c>
      <c r="D76" s="3" t="s">
        <v>419</v>
      </c>
      <c r="E76" s="4" t="s">
        <v>453</v>
      </c>
      <c r="F76" s="4" t="s">
        <v>454</v>
      </c>
      <c r="G76" s="4" t="s">
        <v>455</v>
      </c>
      <c r="H76" s="4" t="s">
        <v>25</v>
      </c>
      <c r="I76" s="4" t="s">
        <v>456</v>
      </c>
      <c r="J76" s="4"/>
      <c r="K76" s="5" t="s">
        <v>424</v>
      </c>
      <c r="L76" s="5" t="s">
        <v>457</v>
      </c>
      <c r="M76" s="3" t="s">
        <v>28</v>
      </c>
      <c r="N76" s="6">
        <v>106.8</v>
      </c>
      <c r="O76" s="7">
        <v>38.299999999999997</v>
      </c>
      <c r="P76" s="6">
        <v>68.5</v>
      </c>
      <c r="Q76" s="8" t="s">
        <v>29</v>
      </c>
      <c r="R76" s="8" t="s">
        <v>458</v>
      </c>
      <c r="S76" s="8"/>
      <c r="T76" s="8"/>
      <c r="U76" s="8">
        <v>1</v>
      </c>
      <c r="V76" s="8">
        <v>1</v>
      </c>
      <c r="W76" s="9"/>
      <c r="X76" s="9"/>
      <c r="Y76" s="19" t="s">
        <v>32</v>
      </c>
      <c r="Z76" s="19" t="s">
        <v>32</v>
      </c>
      <c r="AA76" s="19" t="s">
        <v>32</v>
      </c>
      <c r="AB76" s="20" t="s">
        <v>32</v>
      </c>
      <c r="AC76" s="21" t="s">
        <v>459</v>
      </c>
      <c r="AD76" s="22"/>
      <c r="AE76" s="20"/>
    </row>
    <row r="77" spans="1:31" ht="16.5" x14ac:dyDescent="0.2">
      <c r="A77" s="1">
        <v>64</v>
      </c>
      <c r="B77" s="2" t="s">
        <v>460</v>
      </c>
      <c r="C77" s="2" t="s">
        <v>35</v>
      </c>
      <c r="D77" s="3" t="s">
        <v>419</v>
      </c>
      <c r="E77" s="4" t="s">
        <v>461</v>
      </c>
      <c r="F77" s="4" t="s">
        <v>436</v>
      </c>
      <c r="G77" s="4" t="s">
        <v>462</v>
      </c>
      <c r="H77" s="4" t="s">
        <v>25</v>
      </c>
      <c r="I77" s="4" t="s">
        <v>463</v>
      </c>
      <c r="J77" s="4"/>
      <c r="K77" s="5" t="s">
        <v>424</v>
      </c>
      <c r="L77" s="5" t="s">
        <v>56</v>
      </c>
      <c r="M77" s="3" t="s">
        <v>28</v>
      </c>
      <c r="N77" s="6">
        <v>142.9</v>
      </c>
      <c r="O77" s="7">
        <v>51</v>
      </c>
      <c r="P77" s="6">
        <v>91.9</v>
      </c>
      <c r="Q77" s="8" t="s">
        <v>29</v>
      </c>
      <c r="R77" s="8" t="s">
        <v>464</v>
      </c>
      <c r="S77" s="8"/>
      <c r="T77" s="8"/>
      <c r="U77" s="8"/>
      <c r="V77" s="8">
        <v>1</v>
      </c>
      <c r="W77" s="9"/>
      <c r="X77" s="9"/>
      <c r="Y77" s="19" t="s">
        <v>32</v>
      </c>
      <c r="Z77" s="19" t="s">
        <v>32</v>
      </c>
      <c r="AA77" s="19" t="s">
        <v>32</v>
      </c>
      <c r="AB77" s="20" t="s">
        <v>32</v>
      </c>
      <c r="AC77" s="21" t="s">
        <v>465</v>
      </c>
      <c r="AD77" s="22"/>
      <c r="AE77" s="20"/>
    </row>
    <row r="78" spans="1:31" ht="16.5" x14ac:dyDescent="0.2">
      <c r="A78" s="1">
        <v>65</v>
      </c>
      <c r="B78" s="2" t="s">
        <v>466</v>
      </c>
      <c r="C78" s="2" t="s">
        <v>35</v>
      </c>
      <c r="D78" s="3" t="s">
        <v>419</v>
      </c>
      <c r="E78" s="4" t="s">
        <v>467</v>
      </c>
      <c r="F78" s="4" t="s">
        <v>468</v>
      </c>
      <c r="G78" s="4" t="s">
        <v>469</v>
      </c>
      <c r="H78" s="4" t="s">
        <v>25</v>
      </c>
      <c r="I78" s="4" t="s">
        <v>470</v>
      </c>
      <c r="J78" s="4"/>
      <c r="K78" s="5" t="s">
        <v>424</v>
      </c>
      <c r="L78" s="5" t="s">
        <v>66</v>
      </c>
      <c r="M78" s="3" t="s">
        <v>28</v>
      </c>
      <c r="N78" s="6">
        <v>109.1</v>
      </c>
      <c r="O78" s="7">
        <v>37.799999999999997</v>
      </c>
      <c r="P78" s="6">
        <v>71.3</v>
      </c>
      <c r="Q78" s="8" t="s">
        <v>29</v>
      </c>
      <c r="R78" s="8" t="s">
        <v>471</v>
      </c>
      <c r="S78" s="8"/>
      <c r="T78" s="8"/>
      <c r="U78" s="8"/>
      <c r="V78" s="8">
        <v>1</v>
      </c>
      <c r="W78" s="9"/>
      <c r="X78" s="9"/>
      <c r="Y78" s="19" t="s">
        <v>32</v>
      </c>
      <c r="Z78" s="19" t="s">
        <v>32</v>
      </c>
      <c r="AA78" s="19" t="s">
        <v>32</v>
      </c>
      <c r="AB78" s="20" t="s">
        <v>32</v>
      </c>
      <c r="AC78" s="21" t="s">
        <v>472</v>
      </c>
      <c r="AD78" s="22"/>
      <c r="AE78" s="20"/>
    </row>
    <row r="79" spans="1:31" ht="16.5" x14ac:dyDescent="0.2">
      <c r="A79" s="1">
        <v>66</v>
      </c>
      <c r="B79" s="2" t="s">
        <v>473</v>
      </c>
      <c r="C79" s="2" t="s">
        <v>35</v>
      </c>
      <c r="D79" s="3" t="s">
        <v>419</v>
      </c>
      <c r="E79" s="4" t="s">
        <v>474</v>
      </c>
      <c r="F79" s="4" t="s">
        <v>436</v>
      </c>
      <c r="G79" s="4" t="s">
        <v>475</v>
      </c>
      <c r="H79" s="4" t="s">
        <v>25</v>
      </c>
      <c r="I79" s="4" t="s">
        <v>476</v>
      </c>
      <c r="J79" s="4"/>
      <c r="K79" s="5" t="s">
        <v>424</v>
      </c>
      <c r="L79" s="5" t="s">
        <v>125</v>
      </c>
      <c r="M79" s="3" t="s">
        <v>28</v>
      </c>
      <c r="N79" s="6">
        <v>72.5</v>
      </c>
      <c r="O79" s="7">
        <v>25.3</v>
      </c>
      <c r="P79" s="6">
        <v>47.2</v>
      </c>
      <c r="Q79" s="8" t="s">
        <v>29</v>
      </c>
      <c r="R79" s="8" t="s">
        <v>477</v>
      </c>
      <c r="S79" s="8"/>
      <c r="T79" s="8"/>
      <c r="U79" s="8">
        <v>1</v>
      </c>
      <c r="V79" s="8">
        <v>1</v>
      </c>
      <c r="W79" s="9"/>
      <c r="X79" s="9"/>
      <c r="Y79" s="19" t="s">
        <v>32</v>
      </c>
      <c r="Z79" s="19" t="s">
        <v>32</v>
      </c>
      <c r="AA79" s="19" t="s">
        <v>32</v>
      </c>
      <c r="AB79" s="20" t="s">
        <v>32</v>
      </c>
      <c r="AC79" s="38"/>
      <c r="AD79" s="22"/>
      <c r="AE79" s="20"/>
    </row>
    <row r="80" spans="1:31" ht="16.5" x14ac:dyDescent="0.2">
      <c r="A80" s="1">
        <v>67</v>
      </c>
      <c r="B80" s="2" t="s">
        <v>478</v>
      </c>
      <c r="C80" s="2" t="s">
        <v>35</v>
      </c>
      <c r="D80" s="3" t="s">
        <v>419</v>
      </c>
      <c r="E80" s="4" t="s">
        <v>479</v>
      </c>
      <c r="F80" s="4" t="s">
        <v>480</v>
      </c>
      <c r="G80" s="4" t="s">
        <v>481</v>
      </c>
      <c r="H80" s="4" t="s">
        <v>25</v>
      </c>
      <c r="I80" s="4" t="s">
        <v>482</v>
      </c>
      <c r="J80" s="4"/>
      <c r="K80" s="5" t="s">
        <v>424</v>
      </c>
      <c r="L80" s="5" t="s">
        <v>74</v>
      </c>
      <c r="M80" s="3" t="s">
        <v>28</v>
      </c>
      <c r="N80" s="6">
        <v>216.6</v>
      </c>
      <c r="O80" s="7">
        <v>75.8</v>
      </c>
      <c r="P80" s="6">
        <v>140.80000000000001</v>
      </c>
      <c r="Q80" s="8" t="s">
        <v>29</v>
      </c>
      <c r="R80" s="8" t="s">
        <v>483</v>
      </c>
      <c r="S80" s="8"/>
      <c r="T80" s="8"/>
      <c r="U80" s="8"/>
      <c r="V80" s="8">
        <v>1</v>
      </c>
      <c r="W80" s="9"/>
      <c r="X80" s="9"/>
      <c r="Y80" s="19" t="s">
        <v>32</v>
      </c>
      <c r="Z80" s="19" t="s">
        <v>32</v>
      </c>
      <c r="AA80" s="19" t="s">
        <v>32</v>
      </c>
      <c r="AB80" s="20" t="s">
        <v>32</v>
      </c>
      <c r="AC80" s="21" t="s">
        <v>484</v>
      </c>
      <c r="AD80" s="22"/>
      <c r="AE80" s="20"/>
    </row>
    <row r="81" spans="1:31" s="65" customFormat="1" ht="33" x14ac:dyDescent="0.2">
      <c r="A81" s="54">
        <v>20</v>
      </c>
      <c r="B81" s="56" t="s">
        <v>1620</v>
      </c>
      <c r="C81" s="56" t="s">
        <v>35</v>
      </c>
      <c r="D81" s="56" t="s">
        <v>1625</v>
      </c>
      <c r="E81" s="58" t="s">
        <v>1570</v>
      </c>
      <c r="F81" s="59" t="s">
        <v>1571</v>
      </c>
      <c r="G81" s="59"/>
      <c r="H81" s="59"/>
      <c r="I81" s="59"/>
      <c r="J81" s="59" t="s">
        <v>1630</v>
      </c>
      <c r="K81" s="60" t="s">
        <v>424</v>
      </c>
      <c r="L81" s="60" t="s">
        <v>485</v>
      </c>
      <c r="M81" s="57" t="s">
        <v>28</v>
      </c>
      <c r="N81" s="61">
        <v>36.5</v>
      </c>
      <c r="O81" s="62">
        <v>12.7</v>
      </c>
      <c r="P81" s="61">
        <v>23.8</v>
      </c>
      <c r="Q81" s="63" t="s">
        <v>29</v>
      </c>
      <c r="R81" s="63" t="s">
        <v>486</v>
      </c>
      <c r="S81" s="77"/>
      <c r="T81" s="77">
        <f>N81-S81</f>
        <v>36.5</v>
      </c>
      <c r="U81" s="63">
        <v>1</v>
      </c>
      <c r="V81" s="63">
        <v>4</v>
      </c>
      <c r="W81" s="85" t="s">
        <v>487</v>
      </c>
      <c r="X81" s="71"/>
      <c r="Y81" s="80" t="s">
        <v>32</v>
      </c>
      <c r="Z81" s="80" t="s">
        <v>488</v>
      </c>
      <c r="AA81" s="80" t="s">
        <v>32</v>
      </c>
      <c r="AB81" s="68" t="s">
        <v>32</v>
      </c>
      <c r="AC81" s="71" t="s">
        <v>489</v>
      </c>
      <c r="AD81" s="70"/>
      <c r="AE81" s="68"/>
    </row>
    <row r="82" spans="1:31" ht="16.5" x14ac:dyDescent="0.2">
      <c r="A82" s="1">
        <v>69</v>
      </c>
      <c r="B82" s="2" t="s">
        <v>490</v>
      </c>
      <c r="C82" s="2" t="s">
        <v>35</v>
      </c>
      <c r="D82" s="3" t="s">
        <v>419</v>
      </c>
      <c r="E82" s="4" t="s">
        <v>491</v>
      </c>
      <c r="F82" s="4" t="s">
        <v>492</v>
      </c>
      <c r="G82" s="4" t="s">
        <v>493</v>
      </c>
      <c r="H82" s="4" t="s">
        <v>25</v>
      </c>
      <c r="I82" s="4" t="s">
        <v>494</v>
      </c>
      <c r="J82" s="4"/>
      <c r="K82" s="5" t="s">
        <v>424</v>
      </c>
      <c r="L82" s="5" t="s">
        <v>81</v>
      </c>
      <c r="M82" s="3" t="s">
        <v>28</v>
      </c>
      <c r="N82" s="6">
        <v>107.6</v>
      </c>
      <c r="O82" s="7">
        <v>38</v>
      </c>
      <c r="P82" s="6">
        <v>69.599999999999994</v>
      </c>
      <c r="Q82" s="8" t="s">
        <v>29</v>
      </c>
      <c r="R82" s="8" t="s">
        <v>495</v>
      </c>
      <c r="S82" s="8"/>
      <c r="T82" s="8"/>
      <c r="U82" s="8">
        <v>1</v>
      </c>
      <c r="V82" s="8">
        <v>1</v>
      </c>
      <c r="W82" s="9"/>
      <c r="X82" s="9"/>
      <c r="Y82" s="19" t="s">
        <v>32</v>
      </c>
      <c r="Z82" s="19" t="s">
        <v>32</v>
      </c>
      <c r="AA82" s="19" t="s">
        <v>32</v>
      </c>
      <c r="AB82" s="20" t="s">
        <v>32</v>
      </c>
      <c r="AC82" s="21" t="s">
        <v>496</v>
      </c>
      <c r="AD82" s="22"/>
      <c r="AE82" s="20"/>
    </row>
    <row r="83" spans="1:31" ht="16.5" x14ac:dyDescent="0.2">
      <c r="A83" s="1">
        <v>70</v>
      </c>
      <c r="B83" s="2" t="s">
        <v>497</v>
      </c>
      <c r="C83" s="2" t="s">
        <v>35</v>
      </c>
      <c r="D83" s="3" t="s">
        <v>419</v>
      </c>
      <c r="E83" s="4" t="s">
        <v>498</v>
      </c>
      <c r="F83" s="4" t="s">
        <v>448</v>
      </c>
      <c r="G83" s="4" t="s">
        <v>499</v>
      </c>
      <c r="H83" s="4" t="s">
        <v>25</v>
      </c>
      <c r="I83" s="4" t="s">
        <v>500</v>
      </c>
      <c r="J83" s="4"/>
      <c r="K83" s="5" t="s">
        <v>424</v>
      </c>
      <c r="L83" s="5" t="s">
        <v>89</v>
      </c>
      <c r="M83" s="3" t="s">
        <v>28</v>
      </c>
      <c r="N83" s="6">
        <v>107.8</v>
      </c>
      <c r="O83" s="7">
        <v>38.1</v>
      </c>
      <c r="P83" s="6">
        <v>69.7</v>
      </c>
      <c r="Q83" s="8" t="s">
        <v>29</v>
      </c>
      <c r="R83" s="8" t="s">
        <v>501</v>
      </c>
      <c r="S83" s="8"/>
      <c r="T83" s="8"/>
      <c r="U83" s="8">
        <v>1</v>
      </c>
      <c r="V83" s="8">
        <v>1</v>
      </c>
      <c r="W83" s="9"/>
      <c r="X83" s="9"/>
      <c r="Y83" s="19" t="s">
        <v>32</v>
      </c>
      <c r="Z83" s="19" t="s">
        <v>32</v>
      </c>
      <c r="AA83" s="19" t="s">
        <v>32</v>
      </c>
      <c r="AB83" s="20" t="s">
        <v>32</v>
      </c>
      <c r="AC83" s="21" t="s">
        <v>334</v>
      </c>
      <c r="AD83" s="22"/>
      <c r="AE83" s="20"/>
    </row>
    <row r="84" spans="1:31" ht="16.5" x14ac:dyDescent="0.2">
      <c r="A84" s="1">
        <v>71</v>
      </c>
      <c r="B84" s="2" t="s">
        <v>502</v>
      </c>
      <c r="C84" s="2" t="s">
        <v>35</v>
      </c>
      <c r="D84" s="3" t="s">
        <v>419</v>
      </c>
      <c r="E84" s="4" t="s">
        <v>503</v>
      </c>
      <c r="F84" s="4" t="s">
        <v>436</v>
      </c>
      <c r="G84" s="4" t="s">
        <v>504</v>
      </c>
      <c r="H84" s="4" t="s">
        <v>25</v>
      </c>
      <c r="I84" s="4" t="s">
        <v>505</v>
      </c>
      <c r="J84" s="4"/>
      <c r="K84" s="5" t="s">
        <v>424</v>
      </c>
      <c r="L84" s="5" t="s">
        <v>96</v>
      </c>
      <c r="M84" s="3" t="s">
        <v>28</v>
      </c>
      <c r="N84" s="6">
        <v>72.099999999999994</v>
      </c>
      <c r="O84" s="7">
        <v>25.5</v>
      </c>
      <c r="P84" s="6">
        <v>46.6</v>
      </c>
      <c r="Q84" s="8" t="s">
        <v>29</v>
      </c>
      <c r="R84" s="8" t="s">
        <v>506</v>
      </c>
      <c r="S84" s="8"/>
      <c r="T84" s="8"/>
      <c r="U84" s="8">
        <v>1</v>
      </c>
      <c r="V84" s="8">
        <v>1</v>
      </c>
      <c r="W84" s="9"/>
      <c r="X84" s="9"/>
      <c r="Y84" s="19" t="s">
        <v>32</v>
      </c>
      <c r="Z84" s="19" t="s">
        <v>32</v>
      </c>
      <c r="AA84" s="19" t="s">
        <v>32</v>
      </c>
      <c r="AB84" s="20" t="s">
        <v>32</v>
      </c>
      <c r="AC84" s="21" t="s">
        <v>507</v>
      </c>
      <c r="AD84" s="22"/>
      <c r="AE84" s="20"/>
    </row>
    <row r="85" spans="1:31" ht="16.5" x14ac:dyDescent="0.2">
      <c r="A85" s="1">
        <v>72</v>
      </c>
      <c r="B85" s="2" t="s">
        <v>508</v>
      </c>
      <c r="C85" s="2" t="s">
        <v>35</v>
      </c>
      <c r="D85" s="3" t="s">
        <v>419</v>
      </c>
      <c r="E85" s="4" t="s">
        <v>509</v>
      </c>
      <c r="F85" s="4" t="s">
        <v>510</v>
      </c>
      <c r="G85" s="4" t="s">
        <v>511</v>
      </c>
      <c r="H85" s="4" t="s">
        <v>25</v>
      </c>
      <c r="I85" s="4" t="s">
        <v>512</v>
      </c>
      <c r="J85" s="4"/>
      <c r="K85" s="5" t="s">
        <v>424</v>
      </c>
      <c r="L85" s="5" t="s">
        <v>513</v>
      </c>
      <c r="M85" s="3" t="s">
        <v>28</v>
      </c>
      <c r="N85" s="6">
        <v>35.4</v>
      </c>
      <c r="O85" s="7">
        <v>12.6</v>
      </c>
      <c r="P85" s="6">
        <v>22.8</v>
      </c>
      <c r="Q85" s="8" t="s">
        <v>29</v>
      </c>
      <c r="R85" s="8" t="s">
        <v>514</v>
      </c>
      <c r="S85" s="8"/>
      <c r="T85" s="8"/>
      <c r="U85" s="8">
        <v>1</v>
      </c>
      <c r="V85" s="8">
        <v>1</v>
      </c>
      <c r="W85" s="9"/>
      <c r="X85" s="9"/>
      <c r="Y85" s="19" t="s">
        <v>32</v>
      </c>
      <c r="Z85" s="19" t="s">
        <v>32</v>
      </c>
      <c r="AA85" s="19" t="s">
        <v>32</v>
      </c>
      <c r="AB85" s="20" t="s">
        <v>32</v>
      </c>
      <c r="AC85" s="21" t="s">
        <v>515</v>
      </c>
      <c r="AD85" s="22"/>
      <c r="AE85" s="20"/>
    </row>
    <row r="86" spans="1:31" s="65" customFormat="1" ht="48" customHeight="1" x14ac:dyDescent="0.2">
      <c r="A86" s="842">
        <v>21</v>
      </c>
      <c r="B86" s="56" t="s">
        <v>516</v>
      </c>
      <c r="C86" s="72" t="s">
        <v>1626</v>
      </c>
      <c r="D86" s="845" t="s">
        <v>1625</v>
      </c>
      <c r="E86" s="59" t="s">
        <v>517</v>
      </c>
      <c r="F86" s="59" t="s">
        <v>518</v>
      </c>
      <c r="G86" s="823" t="s">
        <v>519</v>
      </c>
      <c r="H86" s="823" t="s">
        <v>520</v>
      </c>
      <c r="I86" s="823" t="s">
        <v>1628</v>
      </c>
      <c r="J86" s="826" t="s">
        <v>1631</v>
      </c>
      <c r="K86" s="848" t="s">
        <v>424</v>
      </c>
      <c r="L86" s="848" t="s">
        <v>29</v>
      </c>
      <c r="M86" s="851" t="s">
        <v>28</v>
      </c>
      <c r="N86" s="835">
        <v>72</v>
      </c>
      <c r="O86" s="854">
        <v>25.5</v>
      </c>
      <c r="P86" s="835">
        <v>46.5</v>
      </c>
      <c r="Q86" s="838" t="s">
        <v>29</v>
      </c>
      <c r="R86" s="838" t="s">
        <v>521</v>
      </c>
      <c r="S86" s="829">
        <v>72</v>
      </c>
      <c r="T86" s="77">
        <f>N86-S86</f>
        <v>0</v>
      </c>
      <c r="U86" s="838"/>
      <c r="V86" s="838">
        <v>4</v>
      </c>
      <c r="W86" s="89"/>
      <c r="X86" s="832" t="s">
        <v>1635</v>
      </c>
      <c r="Y86" s="80"/>
      <c r="Z86" s="80"/>
      <c r="AA86" s="80"/>
      <c r="AB86" s="68"/>
      <c r="AC86" s="71"/>
      <c r="AD86" s="70"/>
      <c r="AE86" s="68"/>
    </row>
    <row r="87" spans="1:31" s="65" customFormat="1" ht="84.75" customHeight="1" x14ac:dyDescent="0.2">
      <c r="A87" s="843"/>
      <c r="B87" s="56" t="s">
        <v>522</v>
      </c>
      <c r="C87" s="72" t="s">
        <v>523</v>
      </c>
      <c r="D87" s="846"/>
      <c r="E87" s="59" t="s">
        <v>524</v>
      </c>
      <c r="F87" s="59"/>
      <c r="G87" s="824"/>
      <c r="H87" s="824"/>
      <c r="I87" s="824"/>
      <c r="J87" s="827"/>
      <c r="K87" s="849"/>
      <c r="L87" s="849"/>
      <c r="M87" s="852"/>
      <c r="N87" s="836"/>
      <c r="O87" s="855"/>
      <c r="P87" s="836"/>
      <c r="Q87" s="839"/>
      <c r="R87" s="839"/>
      <c r="S87" s="830"/>
      <c r="T87" s="77">
        <f>N87-S87</f>
        <v>0</v>
      </c>
      <c r="U87" s="839"/>
      <c r="V87" s="839"/>
      <c r="W87" s="90"/>
      <c r="X87" s="833"/>
      <c r="Y87" s="80"/>
      <c r="Z87" s="80"/>
      <c r="AA87" s="80"/>
      <c r="AB87" s="68"/>
      <c r="AC87" s="71"/>
      <c r="AD87" s="70"/>
      <c r="AE87" s="68"/>
    </row>
    <row r="88" spans="1:31" s="65" customFormat="1" ht="51" x14ac:dyDescent="0.2">
      <c r="A88" s="844"/>
      <c r="B88" s="56" t="s">
        <v>525</v>
      </c>
      <c r="C88" s="72" t="s">
        <v>1627</v>
      </c>
      <c r="D88" s="847"/>
      <c r="E88" s="59" t="s">
        <v>526</v>
      </c>
      <c r="F88" s="59"/>
      <c r="G88" s="825"/>
      <c r="H88" s="825"/>
      <c r="I88" s="825"/>
      <c r="J88" s="828"/>
      <c r="K88" s="850"/>
      <c r="L88" s="850"/>
      <c r="M88" s="853"/>
      <c r="N88" s="837"/>
      <c r="O88" s="856"/>
      <c r="P88" s="837"/>
      <c r="Q88" s="840"/>
      <c r="R88" s="840"/>
      <c r="S88" s="831"/>
      <c r="T88" s="77">
        <f>N88-S88</f>
        <v>0</v>
      </c>
      <c r="U88" s="840"/>
      <c r="V88" s="840"/>
      <c r="W88" s="91"/>
      <c r="X88" s="834"/>
      <c r="Y88" s="80"/>
      <c r="Z88" s="80"/>
      <c r="AA88" s="80"/>
      <c r="AB88" s="68"/>
      <c r="AC88" s="71"/>
      <c r="AD88" s="70"/>
      <c r="AE88" s="68"/>
    </row>
    <row r="89" spans="1:31" ht="60" x14ac:dyDescent="0.2">
      <c r="A89" s="1">
        <v>73</v>
      </c>
      <c r="B89" s="2" t="s">
        <v>527</v>
      </c>
      <c r="C89" s="2" t="s">
        <v>35</v>
      </c>
      <c r="D89" s="3" t="s">
        <v>419</v>
      </c>
      <c r="E89" s="4" t="s">
        <v>528</v>
      </c>
      <c r="F89" s="4" t="s">
        <v>529</v>
      </c>
      <c r="G89" s="4" t="s">
        <v>530</v>
      </c>
      <c r="H89" s="4" t="s">
        <v>25</v>
      </c>
      <c r="I89" s="4" t="s">
        <v>531</v>
      </c>
      <c r="J89" s="4"/>
      <c r="K89" s="5" t="s">
        <v>424</v>
      </c>
      <c r="L89" s="5" t="s">
        <v>110</v>
      </c>
      <c r="M89" s="3" t="s">
        <v>28</v>
      </c>
      <c r="N89" s="6">
        <v>35.6</v>
      </c>
      <c r="O89" s="7">
        <v>12.8</v>
      </c>
      <c r="P89" s="6">
        <v>22.8</v>
      </c>
      <c r="Q89" s="8" t="s">
        <v>29</v>
      </c>
      <c r="R89" s="8" t="s">
        <v>532</v>
      </c>
      <c r="S89" s="8"/>
      <c r="T89" s="8"/>
      <c r="U89" s="8"/>
      <c r="V89" s="8">
        <v>1</v>
      </c>
      <c r="W89" s="9" t="s">
        <v>533</v>
      </c>
      <c r="X89" s="9"/>
      <c r="Y89" s="19" t="s">
        <v>32</v>
      </c>
      <c r="Z89" s="19" t="s">
        <v>32</v>
      </c>
      <c r="AA89" s="19" t="s">
        <v>32</v>
      </c>
      <c r="AB89" s="20" t="s">
        <v>32</v>
      </c>
      <c r="AC89" s="38"/>
      <c r="AD89" s="22"/>
      <c r="AE89" s="20" t="s">
        <v>60</v>
      </c>
    </row>
    <row r="90" spans="1:31" s="65" customFormat="1" ht="16.5" x14ac:dyDescent="0.2">
      <c r="A90" s="54">
        <v>22</v>
      </c>
      <c r="B90" s="56" t="s">
        <v>1634</v>
      </c>
      <c r="C90" s="56" t="s">
        <v>35</v>
      </c>
      <c r="D90" s="56" t="s">
        <v>1632</v>
      </c>
      <c r="E90" s="58" t="s">
        <v>1572</v>
      </c>
      <c r="F90" s="59" t="s">
        <v>480</v>
      </c>
      <c r="G90" s="59" t="s">
        <v>1573</v>
      </c>
      <c r="H90" s="59" t="s">
        <v>25</v>
      </c>
      <c r="I90" s="59" t="s">
        <v>1633</v>
      </c>
      <c r="J90" s="59" t="s">
        <v>1630</v>
      </c>
      <c r="K90" s="60">
        <v>5</v>
      </c>
      <c r="L90" s="60">
        <v>20</v>
      </c>
      <c r="M90" s="57" t="s">
        <v>28</v>
      </c>
      <c r="N90" s="61">
        <v>108</v>
      </c>
      <c r="O90" s="62">
        <v>1.8</v>
      </c>
      <c r="P90" s="61">
        <v>106.2</v>
      </c>
      <c r="Q90" s="63">
        <v>18</v>
      </c>
      <c r="R90" s="63">
        <v>1102</v>
      </c>
      <c r="S90" s="77">
        <v>108</v>
      </c>
      <c r="T90" s="77">
        <f>N90-S90</f>
        <v>0</v>
      </c>
      <c r="U90" s="63"/>
      <c r="V90" s="63">
        <v>4</v>
      </c>
      <c r="W90" s="85"/>
      <c r="X90" s="84" t="s">
        <v>1617</v>
      </c>
      <c r="Y90" s="80"/>
      <c r="Z90" s="80"/>
      <c r="AA90" s="80"/>
      <c r="AB90" s="68"/>
      <c r="AC90" s="66"/>
      <c r="AD90" s="70"/>
      <c r="AE90" s="68"/>
    </row>
    <row r="91" spans="1:31" s="65" customFormat="1" ht="16.5" x14ac:dyDescent="0.2">
      <c r="A91" s="54">
        <v>23</v>
      </c>
      <c r="B91" s="56" t="s">
        <v>1636</v>
      </c>
      <c r="C91" s="56" t="s">
        <v>1574</v>
      </c>
      <c r="D91" s="56" t="s">
        <v>1632</v>
      </c>
      <c r="E91" s="58" t="s">
        <v>1575</v>
      </c>
      <c r="F91" s="58" t="s">
        <v>1576</v>
      </c>
      <c r="G91" s="59" t="s">
        <v>1577</v>
      </c>
      <c r="H91" s="59" t="s">
        <v>25</v>
      </c>
      <c r="I91" s="59" t="s">
        <v>1637</v>
      </c>
      <c r="J91" s="59" t="s">
        <v>1630</v>
      </c>
      <c r="K91" s="60">
        <v>5</v>
      </c>
      <c r="L91" s="60">
        <v>21</v>
      </c>
      <c r="M91" s="57" t="s">
        <v>28</v>
      </c>
      <c r="N91" s="61">
        <v>107.9</v>
      </c>
      <c r="O91" s="62">
        <v>1.2</v>
      </c>
      <c r="P91" s="61">
        <v>106.7</v>
      </c>
      <c r="Q91" s="63">
        <v>18</v>
      </c>
      <c r="R91" s="63">
        <v>1111</v>
      </c>
      <c r="S91" s="77">
        <v>107.9</v>
      </c>
      <c r="T91" s="77">
        <f>N91-S91</f>
        <v>0</v>
      </c>
      <c r="U91" s="63"/>
      <c r="V91" s="63">
        <v>4</v>
      </c>
      <c r="W91" s="85"/>
      <c r="X91" s="84" t="s">
        <v>1617</v>
      </c>
      <c r="Y91" s="80"/>
      <c r="Z91" s="80"/>
      <c r="AA91" s="80"/>
      <c r="AB91" s="68"/>
      <c r="AC91" s="66"/>
      <c r="AD91" s="70"/>
      <c r="AE91" s="68"/>
    </row>
    <row r="92" spans="1:31" s="65" customFormat="1" ht="16.5" x14ac:dyDescent="0.2">
      <c r="A92" s="54">
        <v>24</v>
      </c>
      <c r="B92" s="56" t="s">
        <v>534</v>
      </c>
      <c r="C92" s="56" t="s">
        <v>35</v>
      </c>
      <c r="D92" s="56" t="s">
        <v>1625</v>
      </c>
      <c r="E92" s="59" t="s">
        <v>535</v>
      </c>
      <c r="F92" s="59" t="s">
        <v>536</v>
      </c>
      <c r="G92" s="59" t="s">
        <v>537</v>
      </c>
      <c r="H92" s="59" t="s">
        <v>25</v>
      </c>
      <c r="I92" s="59" t="s">
        <v>538</v>
      </c>
      <c r="J92" s="59" t="s">
        <v>1630</v>
      </c>
      <c r="K92" s="60" t="s">
        <v>424</v>
      </c>
      <c r="L92" s="60" t="s">
        <v>137</v>
      </c>
      <c r="M92" s="57" t="s">
        <v>28</v>
      </c>
      <c r="N92" s="61">
        <v>291.2</v>
      </c>
      <c r="O92" s="62">
        <v>100.4</v>
      </c>
      <c r="P92" s="61">
        <v>190.8</v>
      </c>
      <c r="Q92" s="63" t="s">
        <v>29</v>
      </c>
      <c r="R92" s="63" t="s">
        <v>539</v>
      </c>
      <c r="S92" s="77">
        <v>291.2</v>
      </c>
      <c r="T92" s="77">
        <f>N92-S92</f>
        <v>0</v>
      </c>
      <c r="U92" s="63">
        <v>1</v>
      </c>
      <c r="V92" s="63">
        <v>4</v>
      </c>
      <c r="W92" s="85"/>
      <c r="X92" s="84" t="s">
        <v>1617</v>
      </c>
      <c r="Y92" s="80" t="s">
        <v>32</v>
      </c>
      <c r="Z92" s="80" t="s">
        <v>32</v>
      </c>
      <c r="AA92" s="80" t="s">
        <v>32</v>
      </c>
      <c r="AB92" s="68" t="s">
        <v>32</v>
      </c>
      <c r="AC92" s="71" t="s">
        <v>540</v>
      </c>
      <c r="AD92" s="70"/>
      <c r="AE92" s="68"/>
    </row>
    <row r="93" spans="1:31" s="65" customFormat="1" ht="45" x14ac:dyDescent="0.2">
      <c r="A93" s="54">
        <v>25</v>
      </c>
      <c r="B93" s="55" t="s">
        <v>1638</v>
      </c>
      <c r="C93" s="56" t="s">
        <v>35</v>
      </c>
      <c r="D93" s="56" t="s">
        <v>1625</v>
      </c>
      <c r="E93" s="59" t="s">
        <v>1749</v>
      </c>
      <c r="F93" s="59" t="s">
        <v>1750</v>
      </c>
      <c r="G93" s="59" t="s">
        <v>541</v>
      </c>
      <c r="H93" s="59" t="s">
        <v>25</v>
      </c>
      <c r="I93" s="59" t="s">
        <v>542</v>
      </c>
      <c r="J93" s="59" t="s">
        <v>1630</v>
      </c>
      <c r="K93" s="60" t="s">
        <v>424</v>
      </c>
      <c r="L93" s="60" t="s">
        <v>146</v>
      </c>
      <c r="M93" s="57" t="s">
        <v>28</v>
      </c>
      <c r="N93" s="61">
        <v>146.5</v>
      </c>
      <c r="O93" s="62">
        <v>50.1</v>
      </c>
      <c r="P93" s="61">
        <v>96.4</v>
      </c>
      <c r="Q93" s="63" t="s">
        <v>29</v>
      </c>
      <c r="R93" s="63" t="s">
        <v>543</v>
      </c>
      <c r="S93" s="77">
        <v>146.5</v>
      </c>
      <c r="T93" s="77">
        <f>N93-S93</f>
        <v>0</v>
      </c>
      <c r="U93" s="63"/>
      <c r="V93" s="63">
        <v>4</v>
      </c>
      <c r="W93" s="85" t="s">
        <v>544</v>
      </c>
      <c r="X93" s="84" t="s">
        <v>1617</v>
      </c>
      <c r="Y93" s="80" t="s">
        <v>32</v>
      </c>
      <c r="Z93" s="80" t="s">
        <v>32</v>
      </c>
      <c r="AA93" s="80" t="s">
        <v>32</v>
      </c>
      <c r="AB93" s="68" t="s">
        <v>32</v>
      </c>
      <c r="AC93" s="71" t="s">
        <v>545</v>
      </c>
      <c r="AD93" s="70"/>
      <c r="AE93" s="68" t="s">
        <v>141</v>
      </c>
    </row>
    <row r="94" spans="1:31" s="65" customFormat="1" ht="45" x14ac:dyDescent="0.2">
      <c r="A94" s="54">
        <v>26</v>
      </c>
      <c r="B94" s="55" t="s">
        <v>1639</v>
      </c>
      <c r="C94" s="56" t="s">
        <v>35</v>
      </c>
      <c r="D94" s="56" t="s">
        <v>1625</v>
      </c>
      <c r="E94" s="59" t="s">
        <v>546</v>
      </c>
      <c r="F94" s="59" t="s">
        <v>63</v>
      </c>
      <c r="G94" s="59" t="s">
        <v>547</v>
      </c>
      <c r="H94" s="59" t="s">
        <v>25</v>
      </c>
      <c r="I94" s="59" t="s">
        <v>548</v>
      </c>
      <c r="J94" s="59" t="s">
        <v>1630</v>
      </c>
      <c r="K94" s="60" t="s">
        <v>424</v>
      </c>
      <c r="L94" s="60" t="s">
        <v>161</v>
      </c>
      <c r="M94" s="57" t="s">
        <v>28</v>
      </c>
      <c r="N94" s="61">
        <v>73.5</v>
      </c>
      <c r="O94" s="62">
        <v>24.9</v>
      </c>
      <c r="P94" s="61">
        <v>48.6</v>
      </c>
      <c r="Q94" s="63" t="s">
        <v>29</v>
      </c>
      <c r="R94" s="63" t="s">
        <v>549</v>
      </c>
      <c r="S94" s="77">
        <v>73.5</v>
      </c>
      <c r="T94" s="77">
        <f>N94-S94</f>
        <v>0</v>
      </c>
      <c r="U94" s="63">
        <v>1</v>
      </c>
      <c r="V94" s="63">
        <v>4</v>
      </c>
      <c r="W94" s="85" t="s">
        <v>550</v>
      </c>
      <c r="X94" s="84" t="s">
        <v>1617</v>
      </c>
      <c r="Y94" s="80" t="s">
        <v>32</v>
      </c>
      <c r="Z94" s="80" t="s">
        <v>32</v>
      </c>
      <c r="AA94" s="80" t="s">
        <v>32</v>
      </c>
      <c r="AB94" s="68" t="s">
        <v>32</v>
      </c>
      <c r="AC94" s="71" t="s">
        <v>551</v>
      </c>
      <c r="AD94" s="70"/>
      <c r="AE94" s="68"/>
    </row>
    <row r="95" spans="1:31" ht="45" x14ac:dyDescent="0.2">
      <c r="A95" s="1">
        <v>77</v>
      </c>
      <c r="B95" s="2" t="s">
        <v>552</v>
      </c>
      <c r="C95" s="2" t="s">
        <v>35</v>
      </c>
      <c r="D95" s="3" t="s">
        <v>419</v>
      </c>
      <c r="E95" s="4" t="s">
        <v>553</v>
      </c>
      <c r="F95" s="4" t="s">
        <v>436</v>
      </c>
      <c r="G95" s="4" t="s">
        <v>554</v>
      </c>
      <c r="H95" s="4" t="s">
        <v>25</v>
      </c>
      <c r="I95" s="4" t="s">
        <v>555</v>
      </c>
      <c r="J95" s="4"/>
      <c r="K95" s="5" t="s">
        <v>424</v>
      </c>
      <c r="L95" s="5" t="s">
        <v>175</v>
      </c>
      <c r="M95" s="3" t="s">
        <v>28</v>
      </c>
      <c r="N95" s="6">
        <v>109.8</v>
      </c>
      <c r="O95" s="7">
        <v>37.4</v>
      </c>
      <c r="P95" s="6">
        <v>72.400000000000006</v>
      </c>
      <c r="Q95" s="8" t="s">
        <v>29</v>
      </c>
      <c r="R95" s="8" t="s">
        <v>556</v>
      </c>
      <c r="S95" s="8"/>
      <c r="T95" s="8"/>
      <c r="U95" s="8">
        <v>1</v>
      </c>
      <c r="V95" s="8">
        <v>1</v>
      </c>
      <c r="W95" s="9" t="s">
        <v>557</v>
      </c>
      <c r="X95" s="9"/>
      <c r="Y95" s="19" t="s">
        <v>32</v>
      </c>
      <c r="Z95" s="19" t="s">
        <v>32</v>
      </c>
      <c r="AA95" s="19" t="s">
        <v>32</v>
      </c>
      <c r="AB95" s="20" t="s">
        <v>32</v>
      </c>
      <c r="AC95" s="21" t="s">
        <v>558</v>
      </c>
      <c r="AD95" s="22"/>
      <c r="AE95" s="20" t="s">
        <v>141</v>
      </c>
    </row>
    <row r="96" spans="1:31" s="65" customFormat="1" ht="16.5" x14ac:dyDescent="0.2">
      <c r="A96" s="54">
        <v>27</v>
      </c>
      <c r="B96" s="56" t="s">
        <v>1640</v>
      </c>
      <c r="C96" s="56" t="s">
        <v>35</v>
      </c>
      <c r="D96" s="56" t="s">
        <v>1625</v>
      </c>
      <c r="E96" s="59" t="s">
        <v>1641</v>
      </c>
      <c r="F96" s="59" t="s">
        <v>888</v>
      </c>
      <c r="G96" s="59" t="s">
        <v>32</v>
      </c>
      <c r="H96" s="59" t="s">
        <v>32</v>
      </c>
      <c r="I96" s="59" t="s">
        <v>32</v>
      </c>
      <c r="J96" s="59" t="s">
        <v>32</v>
      </c>
      <c r="K96" s="60" t="s">
        <v>424</v>
      </c>
      <c r="L96" s="60" t="s">
        <v>182</v>
      </c>
      <c r="M96" s="57" t="s">
        <v>28</v>
      </c>
      <c r="N96" s="61">
        <v>184.6</v>
      </c>
      <c r="O96" s="62">
        <v>62.4</v>
      </c>
      <c r="P96" s="61">
        <v>122.2</v>
      </c>
      <c r="Q96" s="63" t="s">
        <v>29</v>
      </c>
      <c r="R96" s="63" t="s">
        <v>559</v>
      </c>
      <c r="S96" s="77"/>
      <c r="T96" s="77">
        <f>N96-S96</f>
        <v>184.6</v>
      </c>
      <c r="U96" s="63"/>
      <c r="V96" s="63">
        <v>4</v>
      </c>
      <c r="W96" s="85"/>
      <c r="X96" s="84" t="s">
        <v>1617</v>
      </c>
      <c r="Y96" s="80" t="s">
        <v>32</v>
      </c>
      <c r="Z96" s="80"/>
      <c r="AA96" s="80" t="s">
        <v>32</v>
      </c>
      <c r="AB96" s="68" t="s">
        <v>32</v>
      </c>
      <c r="AC96" s="71" t="s">
        <v>560</v>
      </c>
      <c r="AD96" s="70"/>
      <c r="AE96" s="68"/>
    </row>
    <row r="97" spans="1:31" ht="16.5" x14ac:dyDescent="0.2">
      <c r="A97" s="1">
        <v>79</v>
      </c>
      <c r="B97" s="2" t="s">
        <v>561</v>
      </c>
      <c r="C97" s="2" t="s">
        <v>35</v>
      </c>
      <c r="D97" s="3" t="s">
        <v>419</v>
      </c>
      <c r="E97" s="4" t="s">
        <v>562</v>
      </c>
      <c r="F97" s="4" t="s">
        <v>468</v>
      </c>
      <c r="G97" s="4" t="s">
        <v>563</v>
      </c>
      <c r="H97" s="4" t="s">
        <v>25</v>
      </c>
      <c r="I97" s="4" t="s">
        <v>564</v>
      </c>
      <c r="J97" s="4"/>
      <c r="K97" s="5" t="s">
        <v>424</v>
      </c>
      <c r="L97" s="5" t="s">
        <v>190</v>
      </c>
      <c r="M97" s="3" t="s">
        <v>28</v>
      </c>
      <c r="N97" s="6">
        <v>187.7</v>
      </c>
      <c r="O97" s="7">
        <v>62.3</v>
      </c>
      <c r="P97" s="6">
        <v>125.4</v>
      </c>
      <c r="Q97" s="8" t="s">
        <v>29</v>
      </c>
      <c r="R97" s="8" t="s">
        <v>565</v>
      </c>
      <c r="S97" s="8"/>
      <c r="T97" s="8"/>
      <c r="U97" s="8">
        <v>1</v>
      </c>
      <c r="V97" s="8">
        <v>1</v>
      </c>
      <c r="W97" s="9"/>
      <c r="X97" s="9"/>
      <c r="Y97" s="19" t="s">
        <v>32</v>
      </c>
      <c r="Z97" s="19" t="s">
        <v>32</v>
      </c>
      <c r="AA97" s="19" t="s">
        <v>32</v>
      </c>
      <c r="AB97" s="20" t="s">
        <v>32</v>
      </c>
      <c r="AC97" s="21" t="s">
        <v>566</v>
      </c>
      <c r="AD97" s="22"/>
      <c r="AE97" s="20"/>
    </row>
    <row r="98" spans="1:31" ht="16.5" x14ac:dyDescent="0.2">
      <c r="A98" s="1">
        <v>80</v>
      </c>
      <c r="B98" s="2" t="s">
        <v>567</v>
      </c>
      <c r="C98" s="2" t="s">
        <v>35</v>
      </c>
      <c r="D98" s="3" t="s">
        <v>419</v>
      </c>
      <c r="E98" s="4" t="s">
        <v>568</v>
      </c>
      <c r="F98" s="4" t="s">
        <v>569</v>
      </c>
      <c r="G98" s="4" t="s">
        <v>570</v>
      </c>
      <c r="H98" s="4" t="s">
        <v>25</v>
      </c>
      <c r="I98" s="4" t="s">
        <v>571</v>
      </c>
      <c r="J98" s="4"/>
      <c r="K98" s="5" t="s">
        <v>424</v>
      </c>
      <c r="L98" s="5" t="s">
        <v>572</v>
      </c>
      <c r="M98" s="3" t="s">
        <v>28</v>
      </c>
      <c r="N98" s="6">
        <v>187.6</v>
      </c>
      <c r="O98" s="7">
        <v>62.6</v>
      </c>
      <c r="P98" s="6">
        <v>125</v>
      </c>
      <c r="Q98" s="8" t="s">
        <v>29</v>
      </c>
      <c r="R98" s="8" t="s">
        <v>573</v>
      </c>
      <c r="S98" s="8"/>
      <c r="T98" s="8"/>
      <c r="U98" s="8">
        <v>1</v>
      </c>
      <c r="V98" s="8">
        <v>1</v>
      </c>
      <c r="W98" s="9"/>
      <c r="X98" s="9"/>
      <c r="Y98" s="19" t="s">
        <v>32</v>
      </c>
      <c r="Z98" s="19" t="s">
        <v>32</v>
      </c>
      <c r="AA98" s="19" t="s">
        <v>32</v>
      </c>
      <c r="AB98" s="20" t="s">
        <v>32</v>
      </c>
      <c r="AC98" s="21" t="s">
        <v>574</v>
      </c>
      <c r="AD98" s="22"/>
      <c r="AE98" s="20"/>
    </row>
    <row r="99" spans="1:31" s="65" customFormat="1" ht="16.5" x14ac:dyDescent="0.2">
      <c r="A99" s="54">
        <v>28</v>
      </c>
      <c r="B99" s="56" t="s">
        <v>1642</v>
      </c>
      <c r="C99" s="56" t="s">
        <v>35</v>
      </c>
      <c r="D99" s="56" t="s">
        <v>1625</v>
      </c>
      <c r="E99" s="59" t="s">
        <v>1643</v>
      </c>
      <c r="F99" s="59" t="s">
        <v>468</v>
      </c>
      <c r="G99" s="59" t="s">
        <v>1644</v>
      </c>
      <c r="H99" s="59" t="s">
        <v>25</v>
      </c>
      <c r="I99" s="59" t="s">
        <v>1645</v>
      </c>
      <c r="J99" s="59" t="s">
        <v>1630</v>
      </c>
      <c r="K99" s="60" t="s">
        <v>424</v>
      </c>
      <c r="L99" s="60" t="s">
        <v>575</v>
      </c>
      <c r="M99" s="57" t="s">
        <v>28</v>
      </c>
      <c r="N99" s="61">
        <v>111.9</v>
      </c>
      <c r="O99" s="62">
        <v>37.6</v>
      </c>
      <c r="P99" s="61">
        <v>74.3</v>
      </c>
      <c r="Q99" s="63" t="s">
        <v>29</v>
      </c>
      <c r="R99" s="63" t="s">
        <v>576</v>
      </c>
      <c r="S99" s="77">
        <v>111.9</v>
      </c>
      <c r="T99" s="77">
        <f>N99-S99</f>
        <v>0</v>
      </c>
      <c r="U99" s="63"/>
      <c r="V99" s="63">
        <v>4</v>
      </c>
      <c r="W99" s="85" t="s">
        <v>577</v>
      </c>
      <c r="X99" s="84" t="s">
        <v>1617</v>
      </c>
      <c r="Y99" s="80" t="s">
        <v>32</v>
      </c>
      <c r="Z99" s="80" t="s">
        <v>32</v>
      </c>
      <c r="AA99" s="80" t="s">
        <v>32</v>
      </c>
      <c r="AB99" s="68" t="s">
        <v>32</v>
      </c>
      <c r="AC99" s="71" t="s">
        <v>578</v>
      </c>
      <c r="AD99" s="70"/>
      <c r="AE99" s="68" t="s">
        <v>141</v>
      </c>
    </row>
    <row r="100" spans="1:31" s="65" customFormat="1" ht="30" x14ac:dyDescent="0.2">
      <c r="A100" s="54">
        <v>29</v>
      </c>
      <c r="B100" s="55" t="s">
        <v>1646</v>
      </c>
      <c r="C100" s="56" t="s">
        <v>35</v>
      </c>
      <c r="D100" s="56" t="s">
        <v>1625</v>
      </c>
      <c r="E100" s="59" t="s">
        <v>579</v>
      </c>
      <c r="F100" s="59" t="s">
        <v>45</v>
      </c>
      <c r="G100" s="59" t="s">
        <v>580</v>
      </c>
      <c r="H100" s="59" t="s">
        <v>25</v>
      </c>
      <c r="I100" s="59" t="s">
        <v>581</v>
      </c>
      <c r="J100" s="59" t="s">
        <v>1630</v>
      </c>
      <c r="K100" s="60" t="s">
        <v>424</v>
      </c>
      <c r="L100" s="60" t="s">
        <v>203</v>
      </c>
      <c r="M100" s="57" t="s">
        <v>28</v>
      </c>
      <c r="N100" s="61">
        <v>147.80000000000001</v>
      </c>
      <c r="O100" s="62">
        <v>49.8</v>
      </c>
      <c r="P100" s="61">
        <v>98</v>
      </c>
      <c r="Q100" s="63" t="s">
        <v>29</v>
      </c>
      <c r="R100" s="63" t="s">
        <v>582</v>
      </c>
      <c r="S100" s="77">
        <v>147.80000000000001</v>
      </c>
      <c r="T100" s="77">
        <f>N100-S100</f>
        <v>0</v>
      </c>
      <c r="U100" s="63">
        <v>1</v>
      </c>
      <c r="V100" s="63">
        <v>4</v>
      </c>
      <c r="W100" s="85" t="s">
        <v>583</v>
      </c>
      <c r="X100" s="84" t="s">
        <v>1617</v>
      </c>
      <c r="Y100" s="80" t="s">
        <v>32</v>
      </c>
      <c r="Z100" s="80" t="s">
        <v>32</v>
      </c>
      <c r="AA100" s="80" t="s">
        <v>32</v>
      </c>
      <c r="AB100" s="68" t="s">
        <v>32</v>
      </c>
      <c r="AC100" s="66"/>
      <c r="AD100" s="70"/>
      <c r="AE100" s="68" t="s">
        <v>141</v>
      </c>
    </row>
    <row r="101" spans="1:31" ht="30" x14ac:dyDescent="0.2">
      <c r="A101" s="1">
        <v>83</v>
      </c>
      <c r="B101" s="39" t="s">
        <v>584</v>
      </c>
      <c r="C101" s="2" t="s">
        <v>35</v>
      </c>
      <c r="D101" s="3" t="s">
        <v>585</v>
      </c>
      <c r="E101" s="4" t="s">
        <v>586</v>
      </c>
      <c r="F101" s="4" t="s">
        <v>468</v>
      </c>
      <c r="G101" s="4" t="s">
        <v>587</v>
      </c>
      <c r="H101" s="4" t="s">
        <v>25</v>
      </c>
      <c r="I101" s="4" t="s">
        <v>588</v>
      </c>
      <c r="J101" s="4"/>
      <c r="K101" s="5" t="s">
        <v>424</v>
      </c>
      <c r="L101" s="5" t="s">
        <v>209</v>
      </c>
      <c r="M101" s="3" t="s">
        <v>28</v>
      </c>
      <c r="N101" s="6">
        <v>305.60000000000002</v>
      </c>
      <c r="O101" s="7">
        <v>22.9</v>
      </c>
      <c r="P101" s="6">
        <v>282.7</v>
      </c>
      <c r="Q101" s="8" t="s">
        <v>29</v>
      </c>
      <c r="R101" s="8" t="s">
        <v>589</v>
      </c>
      <c r="S101" s="8"/>
      <c r="T101" s="8"/>
      <c r="U101" s="8">
        <v>1</v>
      </c>
      <c r="V101" s="8">
        <v>1</v>
      </c>
      <c r="W101" s="9"/>
      <c r="X101" s="9"/>
      <c r="Y101" s="19" t="s">
        <v>32</v>
      </c>
      <c r="Z101" s="19" t="s">
        <v>32</v>
      </c>
      <c r="AA101" s="19" t="s">
        <v>32</v>
      </c>
      <c r="AB101" s="20" t="s">
        <v>32</v>
      </c>
      <c r="AC101" s="21" t="s">
        <v>590</v>
      </c>
      <c r="AD101" s="22"/>
      <c r="AE101" s="20"/>
    </row>
    <row r="102" spans="1:31" ht="16.5" x14ac:dyDescent="0.2">
      <c r="A102" s="1">
        <v>84</v>
      </c>
      <c r="B102" s="2" t="s">
        <v>591</v>
      </c>
      <c r="C102" s="2" t="s">
        <v>35</v>
      </c>
      <c r="D102" s="3" t="s">
        <v>419</v>
      </c>
      <c r="E102" s="4" t="s">
        <v>592</v>
      </c>
      <c r="F102" s="4" t="s">
        <v>436</v>
      </c>
      <c r="G102" s="4" t="s">
        <v>593</v>
      </c>
      <c r="H102" s="4" t="s">
        <v>25</v>
      </c>
      <c r="I102" s="4" t="s">
        <v>594</v>
      </c>
      <c r="J102" s="4"/>
      <c r="K102" s="5" t="s">
        <v>424</v>
      </c>
      <c r="L102" s="5" t="s">
        <v>214</v>
      </c>
      <c r="M102" s="3" t="s">
        <v>28</v>
      </c>
      <c r="N102" s="6">
        <v>74.3</v>
      </c>
      <c r="O102" s="7">
        <v>25</v>
      </c>
      <c r="P102" s="6">
        <v>49.3</v>
      </c>
      <c r="Q102" s="8" t="s">
        <v>29</v>
      </c>
      <c r="R102" s="8" t="s">
        <v>595</v>
      </c>
      <c r="S102" s="8"/>
      <c r="T102" s="8"/>
      <c r="U102" s="8">
        <v>1</v>
      </c>
      <c r="V102" s="8">
        <v>1</v>
      </c>
      <c r="W102" s="9"/>
      <c r="X102" s="9"/>
      <c r="Y102" s="19" t="s">
        <v>32</v>
      </c>
      <c r="Z102" s="19" t="s">
        <v>32</v>
      </c>
      <c r="AA102" s="19" t="s">
        <v>32</v>
      </c>
      <c r="AB102" s="20" t="s">
        <v>32</v>
      </c>
      <c r="AC102" s="40" t="s">
        <v>596</v>
      </c>
      <c r="AD102" s="22"/>
      <c r="AE102" s="20"/>
    </row>
    <row r="103" spans="1:31" ht="16.5" x14ac:dyDescent="0.2">
      <c r="A103" s="1">
        <v>85</v>
      </c>
      <c r="B103" s="2" t="s">
        <v>597</v>
      </c>
      <c r="C103" s="2" t="s">
        <v>35</v>
      </c>
      <c r="D103" s="3" t="s">
        <v>419</v>
      </c>
      <c r="E103" s="4" t="s">
        <v>598</v>
      </c>
      <c r="F103" s="4" t="s">
        <v>436</v>
      </c>
      <c r="G103" s="4" t="s">
        <v>599</v>
      </c>
      <c r="H103" s="4" t="s">
        <v>25</v>
      </c>
      <c r="I103" s="4" t="s">
        <v>600</v>
      </c>
      <c r="J103" s="4"/>
      <c r="K103" s="5" t="s">
        <v>424</v>
      </c>
      <c r="L103" s="5" t="s">
        <v>223</v>
      </c>
      <c r="M103" s="3" t="s">
        <v>28</v>
      </c>
      <c r="N103" s="6">
        <v>226.5</v>
      </c>
      <c r="O103" s="7">
        <v>75</v>
      </c>
      <c r="P103" s="6">
        <v>151.5</v>
      </c>
      <c r="Q103" s="8" t="s">
        <v>29</v>
      </c>
      <c r="R103" s="8" t="s">
        <v>601</v>
      </c>
      <c r="S103" s="8"/>
      <c r="T103" s="8"/>
      <c r="U103" s="8">
        <v>1</v>
      </c>
      <c r="V103" s="8">
        <v>1</v>
      </c>
      <c r="W103" s="9"/>
      <c r="X103" s="9"/>
      <c r="Y103" s="19" t="s">
        <v>32</v>
      </c>
      <c r="Z103" s="19" t="s">
        <v>32</v>
      </c>
      <c r="AA103" s="19" t="s">
        <v>32</v>
      </c>
      <c r="AB103" s="20" t="s">
        <v>32</v>
      </c>
      <c r="AC103" s="40" t="s">
        <v>602</v>
      </c>
      <c r="AD103" s="22"/>
      <c r="AE103" s="20"/>
    </row>
    <row r="104" spans="1:31" ht="16.5" x14ac:dyDescent="0.2">
      <c r="A104" s="1">
        <v>86</v>
      </c>
      <c r="B104" s="2" t="s">
        <v>603</v>
      </c>
      <c r="C104" s="2" t="s">
        <v>35</v>
      </c>
      <c r="D104" s="3" t="s">
        <v>419</v>
      </c>
      <c r="E104" s="4" t="s">
        <v>604</v>
      </c>
      <c r="F104" s="4" t="s">
        <v>569</v>
      </c>
      <c r="G104" s="4" t="s">
        <v>605</v>
      </c>
      <c r="H104" s="4" t="s">
        <v>25</v>
      </c>
      <c r="I104" s="4" t="s">
        <v>606</v>
      </c>
      <c r="J104" s="4"/>
      <c r="K104" s="5" t="s">
        <v>424</v>
      </c>
      <c r="L104" s="5" t="s">
        <v>229</v>
      </c>
      <c r="M104" s="3" t="s">
        <v>28</v>
      </c>
      <c r="N104" s="6">
        <v>189.2</v>
      </c>
      <c r="O104" s="7">
        <v>62.3</v>
      </c>
      <c r="P104" s="6">
        <v>126.9</v>
      </c>
      <c r="Q104" s="8" t="s">
        <v>29</v>
      </c>
      <c r="R104" s="8" t="s">
        <v>607</v>
      </c>
      <c r="S104" s="8"/>
      <c r="T104" s="8"/>
      <c r="U104" s="8">
        <v>1</v>
      </c>
      <c r="V104" s="8">
        <v>1</v>
      </c>
      <c r="W104" s="9"/>
      <c r="X104" s="9"/>
      <c r="Y104" s="19" t="s">
        <v>32</v>
      </c>
      <c r="Z104" s="19" t="s">
        <v>32</v>
      </c>
      <c r="AA104" s="19" t="s">
        <v>32</v>
      </c>
      <c r="AB104" s="20" t="s">
        <v>32</v>
      </c>
      <c r="AC104" s="21" t="s">
        <v>608</v>
      </c>
      <c r="AD104" s="22"/>
      <c r="AE104" s="20"/>
    </row>
    <row r="105" spans="1:31" s="65" customFormat="1" ht="16.5" x14ac:dyDescent="0.2">
      <c r="A105" s="54">
        <v>30</v>
      </c>
      <c r="B105" s="55" t="s">
        <v>1647</v>
      </c>
      <c r="C105" s="56" t="s">
        <v>35</v>
      </c>
      <c r="D105" s="56" t="s">
        <v>1625</v>
      </c>
      <c r="E105" s="59" t="s">
        <v>1648</v>
      </c>
      <c r="F105" s="59" t="s">
        <v>194</v>
      </c>
      <c r="G105" s="59"/>
      <c r="H105" s="59"/>
      <c r="I105" s="59"/>
      <c r="J105" s="59"/>
      <c r="K105" s="60" t="s">
        <v>424</v>
      </c>
      <c r="L105" s="60" t="s">
        <v>649</v>
      </c>
      <c r="M105" s="57" t="s">
        <v>28</v>
      </c>
      <c r="N105" s="61">
        <v>37.700000000000003</v>
      </c>
      <c r="O105" s="62">
        <v>12.4</v>
      </c>
      <c r="P105" s="61">
        <v>25.3</v>
      </c>
      <c r="Q105" s="63" t="s">
        <v>29</v>
      </c>
      <c r="R105" s="63" t="s">
        <v>1582</v>
      </c>
      <c r="S105" s="77"/>
      <c r="T105" s="77">
        <f>N105-S105</f>
        <v>37.700000000000003</v>
      </c>
      <c r="U105" s="63"/>
      <c r="V105" s="63">
        <v>4</v>
      </c>
      <c r="W105" s="85"/>
      <c r="X105" s="84" t="s">
        <v>1617</v>
      </c>
      <c r="Y105" s="80"/>
      <c r="Z105" s="80"/>
      <c r="AA105" s="80"/>
      <c r="AB105" s="68"/>
      <c r="AC105" s="71"/>
      <c r="AD105" s="70"/>
      <c r="AE105" s="68"/>
    </row>
    <row r="106" spans="1:31" s="65" customFormat="1" ht="30" x14ac:dyDescent="0.2">
      <c r="A106" s="54">
        <v>31</v>
      </c>
      <c r="B106" s="55" t="s">
        <v>1649</v>
      </c>
      <c r="C106" s="56" t="s">
        <v>35</v>
      </c>
      <c r="D106" s="56" t="s">
        <v>1625</v>
      </c>
      <c r="E106" s="59" t="s">
        <v>1751</v>
      </c>
      <c r="F106" s="59" t="s">
        <v>1752</v>
      </c>
      <c r="G106" s="59" t="s">
        <v>609</v>
      </c>
      <c r="H106" s="59" t="s">
        <v>25</v>
      </c>
      <c r="I106" s="59" t="s">
        <v>610</v>
      </c>
      <c r="J106" s="59" t="s">
        <v>1630</v>
      </c>
      <c r="K106" s="60" t="s">
        <v>424</v>
      </c>
      <c r="L106" s="60" t="s">
        <v>237</v>
      </c>
      <c r="M106" s="57" t="s">
        <v>28</v>
      </c>
      <c r="N106" s="61">
        <v>114.4</v>
      </c>
      <c r="O106" s="62">
        <v>37.5</v>
      </c>
      <c r="P106" s="61">
        <v>76.900000000000006</v>
      </c>
      <c r="Q106" s="63" t="s">
        <v>29</v>
      </c>
      <c r="R106" s="63" t="s">
        <v>611</v>
      </c>
      <c r="S106" s="77">
        <v>114.4</v>
      </c>
      <c r="T106" s="77">
        <f>N106-S106</f>
        <v>0</v>
      </c>
      <c r="U106" s="63"/>
      <c r="V106" s="63">
        <v>4</v>
      </c>
      <c r="W106" s="85" t="s">
        <v>612</v>
      </c>
      <c r="X106" s="84" t="s">
        <v>1617</v>
      </c>
      <c r="Y106" s="80" t="s">
        <v>32</v>
      </c>
      <c r="Z106" s="80" t="s">
        <v>32</v>
      </c>
      <c r="AA106" s="80" t="s">
        <v>32</v>
      </c>
      <c r="AB106" s="68" t="s">
        <v>32</v>
      </c>
      <c r="AC106" s="66"/>
      <c r="AD106" s="70"/>
      <c r="AE106" s="68" t="s">
        <v>141</v>
      </c>
    </row>
    <row r="107" spans="1:31" ht="16.5" x14ac:dyDescent="0.2">
      <c r="A107" s="1">
        <v>88</v>
      </c>
      <c r="B107" s="2" t="s">
        <v>613</v>
      </c>
      <c r="C107" s="2" t="s">
        <v>35</v>
      </c>
      <c r="D107" s="3" t="s">
        <v>419</v>
      </c>
      <c r="E107" s="4" t="s">
        <v>614</v>
      </c>
      <c r="F107" s="4" t="s">
        <v>569</v>
      </c>
      <c r="G107" s="4" t="s">
        <v>615</v>
      </c>
      <c r="H107" s="4" t="s">
        <v>25</v>
      </c>
      <c r="I107" s="4" t="s">
        <v>616</v>
      </c>
      <c r="J107" s="4"/>
      <c r="K107" s="5" t="s">
        <v>424</v>
      </c>
      <c r="L107" s="5" t="s">
        <v>242</v>
      </c>
      <c r="M107" s="3" t="s">
        <v>28</v>
      </c>
      <c r="N107" s="6">
        <v>76.099999999999994</v>
      </c>
      <c r="O107" s="7">
        <v>24.9</v>
      </c>
      <c r="P107" s="6">
        <v>51.2</v>
      </c>
      <c r="Q107" s="8" t="s">
        <v>168</v>
      </c>
      <c r="R107" s="8" t="s">
        <v>424</v>
      </c>
      <c r="S107" s="8"/>
      <c r="T107" s="8"/>
      <c r="U107" s="8">
        <v>1</v>
      </c>
      <c r="V107" s="8">
        <v>1</v>
      </c>
      <c r="W107" s="9"/>
      <c r="X107" s="9"/>
      <c r="Y107" s="19" t="s">
        <v>32</v>
      </c>
      <c r="Z107" s="19" t="s">
        <v>32</v>
      </c>
      <c r="AA107" s="19" t="s">
        <v>32</v>
      </c>
      <c r="AB107" s="20" t="s">
        <v>32</v>
      </c>
      <c r="AC107" s="21" t="s">
        <v>617</v>
      </c>
      <c r="AD107" s="22"/>
      <c r="AE107" s="20"/>
    </row>
    <row r="108" spans="1:31" ht="16.5" x14ac:dyDescent="0.2">
      <c r="A108" s="1">
        <v>89</v>
      </c>
      <c r="B108" s="2" t="s">
        <v>618</v>
      </c>
      <c r="C108" s="2" t="s">
        <v>35</v>
      </c>
      <c r="D108" s="3" t="s">
        <v>419</v>
      </c>
      <c r="E108" s="4" t="s">
        <v>619</v>
      </c>
      <c r="F108" s="4" t="s">
        <v>468</v>
      </c>
      <c r="G108" s="4" t="s">
        <v>620</v>
      </c>
      <c r="H108" s="4" t="s">
        <v>25</v>
      </c>
      <c r="I108" s="4" t="s">
        <v>621</v>
      </c>
      <c r="J108" s="4"/>
      <c r="K108" s="5" t="s">
        <v>424</v>
      </c>
      <c r="L108" s="5" t="s">
        <v>250</v>
      </c>
      <c r="M108" s="3" t="s">
        <v>28</v>
      </c>
      <c r="N108" s="6">
        <v>114.9</v>
      </c>
      <c r="O108" s="7">
        <v>37.5</v>
      </c>
      <c r="P108" s="6">
        <v>77.400000000000006</v>
      </c>
      <c r="Q108" s="8" t="s">
        <v>168</v>
      </c>
      <c r="R108" s="8" t="s">
        <v>27</v>
      </c>
      <c r="S108" s="8"/>
      <c r="T108" s="8"/>
      <c r="U108" s="8">
        <v>1</v>
      </c>
      <c r="V108" s="8">
        <v>1</v>
      </c>
      <c r="W108" s="9"/>
      <c r="X108" s="9"/>
      <c r="Y108" s="19" t="s">
        <v>32</v>
      </c>
      <c r="Z108" s="19" t="s">
        <v>32</v>
      </c>
      <c r="AA108" s="19" t="s">
        <v>32</v>
      </c>
      <c r="AB108" s="20" t="s">
        <v>32</v>
      </c>
      <c r="AC108" s="21"/>
      <c r="AD108" s="22"/>
      <c r="AE108" s="20"/>
    </row>
    <row r="109" spans="1:31" ht="16.5" x14ac:dyDescent="0.2">
      <c r="A109" s="1">
        <v>90</v>
      </c>
      <c r="B109" s="2" t="s">
        <v>622</v>
      </c>
      <c r="C109" s="2" t="s">
        <v>35</v>
      </c>
      <c r="D109" s="3" t="s">
        <v>419</v>
      </c>
      <c r="E109" s="4" t="s">
        <v>623</v>
      </c>
      <c r="F109" s="4" t="s">
        <v>436</v>
      </c>
      <c r="G109" s="4" t="s">
        <v>624</v>
      </c>
      <c r="H109" s="4" t="s">
        <v>25</v>
      </c>
      <c r="I109" s="4" t="s">
        <v>625</v>
      </c>
      <c r="J109" s="4"/>
      <c r="K109" s="5" t="s">
        <v>424</v>
      </c>
      <c r="L109" s="5" t="s">
        <v>256</v>
      </c>
      <c r="M109" s="3" t="s">
        <v>28</v>
      </c>
      <c r="N109" s="6">
        <v>76.400000000000006</v>
      </c>
      <c r="O109" s="7">
        <v>25</v>
      </c>
      <c r="P109" s="6">
        <v>51.4</v>
      </c>
      <c r="Q109" s="8" t="s">
        <v>168</v>
      </c>
      <c r="R109" s="8" t="s">
        <v>626</v>
      </c>
      <c r="S109" s="8"/>
      <c r="T109" s="8"/>
      <c r="U109" s="8">
        <v>1</v>
      </c>
      <c r="V109" s="8">
        <v>1</v>
      </c>
      <c r="W109" s="9"/>
      <c r="X109" s="9"/>
      <c r="Y109" s="41" t="s">
        <v>32</v>
      </c>
      <c r="Z109" s="41"/>
      <c r="AA109" s="41" t="s">
        <v>32</v>
      </c>
      <c r="AB109" s="20" t="s">
        <v>32</v>
      </c>
      <c r="AC109" s="21" t="s">
        <v>627</v>
      </c>
      <c r="AD109" s="22"/>
      <c r="AE109" s="20"/>
    </row>
    <row r="110" spans="1:31" ht="16.5" x14ac:dyDescent="0.2">
      <c r="A110" s="1">
        <v>91</v>
      </c>
      <c r="B110" s="2" t="s">
        <v>628</v>
      </c>
      <c r="C110" s="2" t="s">
        <v>35</v>
      </c>
      <c r="D110" s="3" t="s">
        <v>419</v>
      </c>
      <c r="E110" s="4" t="s">
        <v>629</v>
      </c>
      <c r="F110" s="4" t="s">
        <v>448</v>
      </c>
      <c r="G110" s="4" t="s">
        <v>630</v>
      </c>
      <c r="H110" s="4" t="s">
        <v>25</v>
      </c>
      <c r="I110" s="4" t="s">
        <v>631</v>
      </c>
      <c r="J110" s="4"/>
      <c r="K110" s="5" t="s">
        <v>424</v>
      </c>
      <c r="L110" s="5" t="s">
        <v>263</v>
      </c>
      <c r="M110" s="3" t="s">
        <v>28</v>
      </c>
      <c r="N110" s="6">
        <v>117</v>
      </c>
      <c r="O110" s="7">
        <v>37.5</v>
      </c>
      <c r="P110" s="6">
        <v>79.5</v>
      </c>
      <c r="Q110" s="8" t="s">
        <v>168</v>
      </c>
      <c r="R110" s="8" t="s">
        <v>325</v>
      </c>
      <c r="S110" s="8"/>
      <c r="T110" s="8"/>
      <c r="U110" s="8">
        <v>1</v>
      </c>
      <c r="V110" s="8">
        <v>1</v>
      </c>
      <c r="W110" s="9"/>
      <c r="X110" s="9"/>
      <c r="Y110" s="19" t="s">
        <v>32</v>
      </c>
      <c r="Z110" s="19" t="s">
        <v>32</v>
      </c>
      <c r="AA110" s="19" t="s">
        <v>32</v>
      </c>
      <c r="AB110" s="20" t="s">
        <v>32</v>
      </c>
      <c r="AC110" s="38"/>
      <c r="AD110" s="22"/>
      <c r="AE110" s="20"/>
    </row>
    <row r="111" spans="1:31" ht="16.5" x14ac:dyDescent="0.2">
      <c r="A111" s="1">
        <v>92</v>
      </c>
      <c r="B111" s="2" t="s">
        <v>632</v>
      </c>
      <c r="C111" s="2" t="s">
        <v>35</v>
      </c>
      <c r="D111" s="3" t="s">
        <v>419</v>
      </c>
      <c r="E111" s="4" t="s">
        <v>633</v>
      </c>
      <c r="F111" s="4" t="s">
        <v>634</v>
      </c>
      <c r="G111" s="4" t="s">
        <v>635</v>
      </c>
      <c r="H111" s="4" t="s">
        <v>25</v>
      </c>
      <c r="I111" s="4" t="s">
        <v>636</v>
      </c>
      <c r="J111" s="4"/>
      <c r="K111" s="5" t="s">
        <v>424</v>
      </c>
      <c r="L111" s="5" t="s">
        <v>275</v>
      </c>
      <c r="M111" s="3" t="s">
        <v>28</v>
      </c>
      <c r="N111" s="6">
        <v>233.4</v>
      </c>
      <c r="O111" s="7">
        <v>74.900000000000006</v>
      </c>
      <c r="P111" s="6">
        <v>158.5</v>
      </c>
      <c r="Q111" s="8" t="s">
        <v>168</v>
      </c>
      <c r="R111" s="8" t="s">
        <v>637</v>
      </c>
      <c r="S111" s="8"/>
      <c r="T111" s="8"/>
      <c r="U111" s="8">
        <v>1</v>
      </c>
      <c r="V111" s="8">
        <v>1</v>
      </c>
      <c r="W111" s="9"/>
      <c r="X111" s="9"/>
      <c r="Y111" s="19" t="s">
        <v>32</v>
      </c>
      <c r="Z111" s="19" t="s">
        <v>32</v>
      </c>
      <c r="AA111" s="19" t="s">
        <v>32</v>
      </c>
      <c r="AB111" s="20" t="s">
        <v>32</v>
      </c>
      <c r="AC111" s="21" t="s">
        <v>638</v>
      </c>
      <c r="AD111" s="22"/>
      <c r="AE111" s="20"/>
    </row>
    <row r="112" spans="1:31" s="65" customFormat="1" ht="30" x14ac:dyDescent="0.2">
      <c r="A112" s="54">
        <v>32</v>
      </c>
      <c r="B112" s="55" t="s">
        <v>1650</v>
      </c>
      <c r="C112" s="56" t="s">
        <v>35</v>
      </c>
      <c r="D112" s="56" t="s">
        <v>1625</v>
      </c>
      <c r="E112" s="58" t="s">
        <v>1578</v>
      </c>
      <c r="F112" s="59" t="s">
        <v>1579</v>
      </c>
      <c r="G112" s="59" t="s">
        <v>1580</v>
      </c>
      <c r="H112" s="59" t="s">
        <v>25</v>
      </c>
      <c r="I112" s="59"/>
      <c r="J112" s="59"/>
      <c r="K112" s="60">
        <v>5</v>
      </c>
      <c r="L112" s="60">
        <v>46</v>
      </c>
      <c r="M112" s="57" t="s">
        <v>28</v>
      </c>
      <c r="N112" s="61">
        <v>77.3</v>
      </c>
      <c r="O112" s="62">
        <v>24.9</v>
      </c>
      <c r="P112" s="61">
        <v>52.4</v>
      </c>
      <c r="Q112" s="63"/>
      <c r="R112" s="63"/>
      <c r="S112" s="77"/>
      <c r="T112" s="77">
        <f>N112-S112</f>
        <v>77.3</v>
      </c>
      <c r="U112" s="63"/>
      <c r="V112" s="63">
        <v>4</v>
      </c>
      <c r="W112" s="85"/>
      <c r="X112" s="84" t="s">
        <v>1617</v>
      </c>
      <c r="Y112" s="80"/>
      <c r="Z112" s="80"/>
      <c r="AA112" s="80"/>
      <c r="AB112" s="68"/>
      <c r="AC112" s="64" t="s">
        <v>1581</v>
      </c>
      <c r="AD112" s="70"/>
      <c r="AE112" s="68"/>
    </row>
    <row r="113" spans="1:31" ht="16.5" x14ac:dyDescent="0.2">
      <c r="A113" s="1">
        <v>93</v>
      </c>
      <c r="B113" s="2" t="s">
        <v>639</v>
      </c>
      <c r="C113" s="2" t="s">
        <v>35</v>
      </c>
      <c r="D113" s="3" t="s">
        <v>640</v>
      </c>
      <c r="E113" s="4" t="s">
        <v>641</v>
      </c>
      <c r="F113" s="4" t="s">
        <v>436</v>
      </c>
      <c r="G113" s="4" t="s">
        <v>642</v>
      </c>
      <c r="H113" s="4" t="s">
        <v>25</v>
      </c>
      <c r="I113" s="4" t="s">
        <v>643</v>
      </c>
      <c r="J113" s="4"/>
      <c r="K113" s="5" t="s">
        <v>424</v>
      </c>
      <c r="L113" s="5" t="s">
        <v>287</v>
      </c>
      <c r="M113" s="3" t="s">
        <v>28</v>
      </c>
      <c r="N113" s="6">
        <v>154.5</v>
      </c>
      <c r="O113" s="7">
        <v>49.9</v>
      </c>
      <c r="P113" s="6">
        <v>104.6</v>
      </c>
      <c r="Q113" s="8" t="s">
        <v>168</v>
      </c>
      <c r="R113" s="8" t="s">
        <v>242</v>
      </c>
      <c r="S113" s="8"/>
      <c r="T113" s="8"/>
      <c r="U113" s="8">
        <v>1</v>
      </c>
      <c r="V113" s="8">
        <v>1</v>
      </c>
      <c r="W113" s="9"/>
      <c r="X113" s="9"/>
      <c r="Y113" s="19" t="s">
        <v>32</v>
      </c>
      <c r="Z113" s="19" t="s">
        <v>32</v>
      </c>
      <c r="AA113" s="19" t="s">
        <v>32</v>
      </c>
      <c r="AB113" s="20" t="s">
        <v>32</v>
      </c>
      <c r="AC113" s="38" t="s">
        <v>644</v>
      </c>
      <c r="AD113" s="22"/>
      <c r="AE113" s="20"/>
    </row>
    <row r="114" spans="1:31" ht="16.5" x14ac:dyDescent="0.2">
      <c r="A114" s="1">
        <v>94</v>
      </c>
      <c r="B114" s="2" t="s">
        <v>645</v>
      </c>
      <c r="C114" s="2" t="s">
        <v>35</v>
      </c>
      <c r="D114" s="3" t="s">
        <v>419</v>
      </c>
      <c r="E114" s="4" t="s">
        <v>646</v>
      </c>
      <c r="F114" s="4" t="s">
        <v>436</v>
      </c>
      <c r="G114" s="4" t="s">
        <v>647</v>
      </c>
      <c r="H114" s="4" t="s">
        <v>25</v>
      </c>
      <c r="I114" s="4" t="s">
        <v>648</v>
      </c>
      <c r="J114" s="4"/>
      <c r="K114" s="5" t="s">
        <v>424</v>
      </c>
      <c r="L114" s="5" t="s">
        <v>289</v>
      </c>
      <c r="M114" s="3" t="s">
        <v>28</v>
      </c>
      <c r="N114" s="6">
        <v>269.5</v>
      </c>
      <c r="O114" s="7">
        <v>87.3</v>
      </c>
      <c r="P114" s="6">
        <v>182.2</v>
      </c>
      <c r="Q114" s="8" t="s">
        <v>168</v>
      </c>
      <c r="R114" s="8" t="s">
        <v>649</v>
      </c>
      <c r="S114" s="8"/>
      <c r="T114" s="8"/>
      <c r="U114" s="8">
        <v>1</v>
      </c>
      <c r="V114" s="8">
        <v>1</v>
      </c>
      <c r="W114" s="9"/>
      <c r="X114" s="9"/>
      <c r="Y114" s="19" t="s">
        <v>32</v>
      </c>
      <c r="Z114" s="19" t="s">
        <v>32</v>
      </c>
      <c r="AA114" s="19" t="s">
        <v>32</v>
      </c>
      <c r="AB114" s="20" t="s">
        <v>32</v>
      </c>
      <c r="AC114" s="21" t="s">
        <v>650</v>
      </c>
      <c r="AD114" s="22"/>
      <c r="AE114" s="20"/>
    </row>
    <row r="115" spans="1:31" s="65" customFormat="1" ht="30" x14ac:dyDescent="0.2">
      <c r="A115" s="54">
        <v>33</v>
      </c>
      <c r="B115" s="55" t="s">
        <v>1651</v>
      </c>
      <c r="C115" s="56" t="s">
        <v>35</v>
      </c>
      <c r="D115" s="56" t="s">
        <v>1625</v>
      </c>
      <c r="E115" s="59" t="s">
        <v>1753</v>
      </c>
      <c r="F115" s="59" t="s">
        <v>436</v>
      </c>
      <c r="G115" s="59" t="s">
        <v>651</v>
      </c>
      <c r="H115" s="59" t="s">
        <v>25</v>
      </c>
      <c r="I115" s="59" t="s">
        <v>652</v>
      </c>
      <c r="J115" s="59" t="s">
        <v>1630</v>
      </c>
      <c r="K115" s="60" t="s">
        <v>424</v>
      </c>
      <c r="L115" s="60" t="s">
        <v>296</v>
      </c>
      <c r="M115" s="57" t="s">
        <v>28</v>
      </c>
      <c r="N115" s="61">
        <v>76.599999999999994</v>
      </c>
      <c r="O115" s="62">
        <v>24.8</v>
      </c>
      <c r="P115" s="61">
        <v>51.8</v>
      </c>
      <c r="Q115" s="63" t="s">
        <v>168</v>
      </c>
      <c r="R115" s="63" t="s">
        <v>431</v>
      </c>
      <c r="S115" s="77">
        <v>76.599999999999994</v>
      </c>
      <c r="T115" s="77">
        <f>N115-S115</f>
        <v>0</v>
      </c>
      <c r="U115" s="63">
        <v>1</v>
      </c>
      <c r="V115" s="63">
        <v>4</v>
      </c>
      <c r="W115" s="85" t="s">
        <v>653</v>
      </c>
      <c r="X115" s="84" t="s">
        <v>1617</v>
      </c>
      <c r="Y115" s="80" t="s">
        <v>32</v>
      </c>
      <c r="Z115" s="80" t="s">
        <v>32</v>
      </c>
      <c r="AA115" s="80" t="s">
        <v>32</v>
      </c>
      <c r="AB115" s="68" t="s">
        <v>32</v>
      </c>
      <c r="AC115" s="66"/>
      <c r="AD115" s="70"/>
      <c r="AE115" s="68" t="s">
        <v>141</v>
      </c>
    </row>
    <row r="116" spans="1:31" ht="16.5" x14ac:dyDescent="0.2">
      <c r="A116" s="1">
        <v>96</v>
      </c>
      <c r="B116" s="2" t="s">
        <v>654</v>
      </c>
      <c r="C116" s="2" t="s">
        <v>35</v>
      </c>
      <c r="D116" s="3" t="s">
        <v>640</v>
      </c>
      <c r="E116" s="4" t="s">
        <v>655</v>
      </c>
      <c r="F116" s="4" t="s">
        <v>436</v>
      </c>
      <c r="G116" s="4" t="s">
        <v>656</v>
      </c>
      <c r="H116" s="4" t="s">
        <v>25</v>
      </c>
      <c r="I116" s="4" t="s">
        <v>657</v>
      </c>
      <c r="J116" s="4"/>
      <c r="K116" s="5" t="s">
        <v>424</v>
      </c>
      <c r="L116" s="5" t="s">
        <v>303</v>
      </c>
      <c r="M116" s="3" t="s">
        <v>28</v>
      </c>
      <c r="N116" s="6">
        <v>78</v>
      </c>
      <c r="O116" s="7">
        <v>24.9</v>
      </c>
      <c r="P116" s="6">
        <v>53.1</v>
      </c>
      <c r="Q116" s="8" t="s">
        <v>168</v>
      </c>
      <c r="R116" s="8" t="s">
        <v>308</v>
      </c>
      <c r="S116" s="8"/>
      <c r="T116" s="8"/>
      <c r="U116" s="8">
        <v>1</v>
      </c>
      <c r="V116" s="8">
        <v>1</v>
      </c>
      <c r="W116" s="9"/>
      <c r="X116" s="9"/>
      <c r="Y116" s="19" t="s">
        <v>32</v>
      </c>
      <c r="Z116" s="19" t="s">
        <v>32</v>
      </c>
      <c r="AA116" s="19" t="s">
        <v>32</v>
      </c>
      <c r="AB116" s="20" t="s">
        <v>32</v>
      </c>
      <c r="AC116" s="21" t="s">
        <v>658</v>
      </c>
      <c r="AD116" s="22"/>
      <c r="AE116" s="20"/>
    </row>
    <row r="117" spans="1:31" ht="16.5" x14ac:dyDescent="0.2">
      <c r="A117" s="1">
        <v>97</v>
      </c>
      <c r="B117" s="2" t="s">
        <v>659</v>
      </c>
      <c r="C117" s="2" t="s">
        <v>35</v>
      </c>
      <c r="D117" s="3" t="s">
        <v>419</v>
      </c>
      <c r="E117" s="4" t="s">
        <v>660</v>
      </c>
      <c r="F117" s="4" t="s">
        <v>569</v>
      </c>
      <c r="G117" s="4" t="s">
        <v>661</v>
      </c>
      <c r="H117" s="4" t="s">
        <v>25</v>
      </c>
      <c r="I117" s="4" t="s">
        <v>662</v>
      </c>
      <c r="J117" s="4"/>
      <c r="K117" s="5" t="s">
        <v>424</v>
      </c>
      <c r="L117" s="5" t="s">
        <v>308</v>
      </c>
      <c r="M117" s="3" t="s">
        <v>28</v>
      </c>
      <c r="N117" s="6">
        <v>78.3</v>
      </c>
      <c r="O117" s="7">
        <v>25</v>
      </c>
      <c r="P117" s="6">
        <v>53.3</v>
      </c>
      <c r="Q117" s="8" t="s">
        <v>168</v>
      </c>
      <c r="R117" s="8" t="s">
        <v>315</v>
      </c>
      <c r="S117" s="8"/>
      <c r="T117" s="8"/>
      <c r="U117" s="8">
        <v>1</v>
      </c>
      <c r="V117" s="8">
        <v>1</v>
      </c>
      <c r="W117" s="9"/>
      <c r="X117" s="9"/>
      <c r="Y117" s="19" t="s">
        <v>32</v>
      </c>
      <c r="Z117" s="19" t="s">
        <v>32</v>
      </c>
      <c r="AA117" s="19" t="s">
        <v>32</v>
      </c>
      <c r="AB117" s="20" t="s">
        <v>32</v>
      </c>
      <c r="AC117" s="21" t="s">
        <v>663</v>
      </c>
      <c r="AD117" s="22"/>
      <c r="AE117" s="20"/>
    </row>
    <row r="118" spans="1:31" s="65" customFormat="1" ht="16.5" x14ac:dyDescent="0.2">
      <c r="A118" s="54">
        <v>34</v>
      </c>
      <c r="B118" s="56" t="s">
        <v>664</v>
      </c>
      <c r="C118" s="56" t="s">
        <v>35</v>
      </c>
      <c r="D118" s="56" t="s">
        <v>1625</v>
      </c>
      <c r="E118" s="59" t="s">
        <v>665</v>
      </c>
      <c r="F118" s="59" t="s">
        <v>37</v>
      </c>
      <c r="G118" s="59" t="s">
        <v>666</v>
      </c>
      <c r="H118" s="59" t="s">
        <v>25</v>
      </c>
      <c r="I118" s="59" t="s">
        <v>667</v>
      </c>
      <c r="J118" s="59" t="s">
        <v>1630</v>
      </c>
      <c r="K118" s="60" t="s">
        <v>424</v>
      </c>
      <c r="L118" s="60" t="s">
        <v>315</v>
      </c>
      <c r="M118" s="57" t="s">
        <v>28</v>
      </c>
      <c r="N118" s="61">
        <v>274.7</v>
      </c>
      <c r="O118" s="62">
        <v>87.4</v>
      </c>
      <c r="P118" s="61">
        <v>187.3</v>
      </c>
      <c r="Q118" s="63" t="s">
        <v>168</v>
      </c>
      <c r="R118" s="63" t="s">
        <v>668</v>
      </c>
      <c r="S118" s="77">
        <v>274.7</v>
      </c>
      <c r="T118" s="77">
        <f>N118-S118</f>
        <v>0</v>
      </c>
      <c r="U118" s="63"/>
      <c r="V118" s="63">
        <v>4</v>
      </c>
      <c r="W118" s="85"/>
      <c r="X118" s="84" t="s">
        <v>1617</v>
      </c>
      <c r="Y118" s="80" t="s">
        <v>32</v>
      </c>
      <c r="Z118" s="80" t="s">
        <v>32</v>
      </c>
      <c r="AA118" s="80" t="s">
        <v>32</v>
      </c>
      <c r="AB118" s="68" t="s">
        <v>32</v>
      </c>
      <c r="AC118" s="71" t="s">
        <v>669</v>
      </c>
      <c r="AD118" s="70"/>
      <c r="AE118" s="68"/>
    </row>
    <row r="119" spans="1:31" ht="16.5" x14ac:dyDescent="0.2">
      <c r="A119" s="1">
        <v>99</v>
      </c>
      <c r="B119" s="2" t="s">
        <v>670</v>
      </c>
      <c r="C119" s="2" t="s">
        <v>35</v>
      </c>
      <c r="D119" s="3" t="s">
        <v>419</v>
      </c>
      <c r="E119" s="4" t="s">
        <v>671</v>
      </c>
      <c r="F119" s="4" t="s">
        <v>448</v>
      </c>
      <c r="G119" s="4" t="s">
        <v>672</v>
      </c>
      <c r="H119" s="4" t="s">
        <v>25</v>
      </c>
      <c r="I119" s="4" t="s">
        <v>673</v>
      </c>
      <c r="J119" s="4"/>
      <c r="K119" s="5" t="s">
        <v>424</v>
      </c>
      <c r="L119" s="5" t="s">
        <v>674</v>
      </c>
      <c r="M119" s="3" t="s">
        <v>28</v>
      </c>
      <c r="N119" s="6">
        <v>197.2</v>
      </c>
      <c r="O119" s="7">
        <v>62.3</v>
      </c>
      <c r="P119" s="6">
        <v>134.9</v>
      </c>
      <c r="Q119" s="8" t="s">
        <v>168</v>
      </c>
      <c r="R119" s="8" t="s">
        <v>675</v>
      </c>
      <c r="S119" s="8"/>
      <c r="T119" s="8"/>
      <c r="U119" s="8">
        <v>1</v>
      </c>
      <c r="V119" s="8">
        <v>1</v>
      </c>
      <c r="W119" s="9"/>
      <c r="X119" s="9"/>
      <c r="Y119" s="19" t="s">
        <v>32</v>
      </c>
      <c r="Z119" s="19" t="s">
        <v>32</v>
      </c>
      <c r="AA119" s="19" t="s">
        <v>32</v>
      </c>
      <c r="AB119" s="20" t="s">
        <v>32</v>
      </c>
      <c r="AC119" s="21" t="s">
        <v>676</v>
      </c>
      <c r="AD119" s="22"/>
      <c r="AE119" s="20"/>
    </row>
    <row r="120" spans="1:31" ht="16.5" x14ac:dyDescent="0.2">
      <c r="A120" s="1">
        <v>100</v>
      </c>
      <c r="B120" s="2" t="s">
        <v>677</v>
      </c>
      <c r="C120" s="2" t="s">
        <v>35</v>
      </c>
      <c r="D120" s="3" t="s">
        <v>419</v>
      </c>
      <c r="E120" s="4" t="s">
        <v>678</v>
      </c>
      <c r="F120" s="4" t="s">
        <v>569</v>
      </c>
      <c r="G120" s="4" t="s">
        <v>679</v>
      </c>
      <c r="H120" s="4" t="s">
        <v>25</v>
      </c>
      <c r="I120" s="4" t="s">
        <v>680</v>
      </c>
      <c r="J120" s="4"/>
      <c r="K120" s="5" t="s">
        <v>424</v>
      </c>
      <c r="L120" s="5" t="s">
        <v>323</v>
      </c>
      <c r="M120" s="3" t="s">
        <v>28</v>
      </c>
      <c r="N120" s="6">
        <v>317</v>
      </c>
      <c r="O120" s="7">
        <v>99.9</v>
      </c>
      <c r="P120" s="6">
        <v>217.1</v>
      </c>
      <c r="Q120" s="8" t="s">
        <v>168</v>
      </c>
      <c r="R120" s="8" t="s">
        <v>681</v>
      </c>
      <c r="S120" s="8"/>
      <c r="T120" s="8"/>
      <c r="U120" s="8">
        <v>1</v>
      </c>
      <c r="V120" s="8">
        <v>1</v>
      </c>
      <c r="W120" s="9"/>
      <c r="X120" s="9"/>
      <c r="Y120" s="19" t="s">
        <v>32</v>
      </c>
      <c r="Z120" s="19" t="s">
        <v>32</v>
      </c>
      <c r="AA120" s="19" t="s">
        <v>32</v>
      </c>
      <c r="AB120" s="20" t="s">
        <v>32</v>
      </c>
      <c r="AC120" s="21" t="s">
        <v>682</v>
      </c>
      <c r="AD120" s="22"/>
      <c r="AE120" s="20"/>
    </row>
    <row r="121" spans="1:31" ht="16.5" x14ac:dyDescent="0.2">
      <c r="A121" s="1">
        <v>101</v>
      </c>
      <c r="B121" s="2" t="s">
        <v>683</v>
      </c>
      <c r="C121" s="2" t="s">
        <v>35</v>
      </c>
      <c r="D121" s="3" t="s">
        <v>419</v>
      </c>
      <c r="E121" s="4" t="s">
        <v>684</v>
      </c>
      <c r="F121" s="4" t="s">
        <v>468</v>
      </c>
      <c r="G121" s="4" t="s">
        <v>685</v>
      </c>
      <c r="H121" s="4" t="s">
        <v>25</v>
      </c>
      <c r="I121" s="4" t="s">
        <v>686</v>
      </c>
      <c r="J121" s="4"/>
      <c r="K121" s="5" t="s">
        <v>424</v>
      </c>
      <c r="L121" s="5" t="s">
        <v>325</v>
      </c>
      <c r="M121" s="3" t="s">
        <v>28</v>
      </c>
      <c r="N121" s="6">
        <v>81.099999999999994</v>
      </c>
      <c r="O121" s="7">
        <v>25.2</v>
      </c>
      <c r="P121" s="6">
        <v>55.9</v>
      </c>
      <c r="Q121" s="8" t="s">
        <v>168</v>
      </c>
      <c r="R121" s="8" t="s">
        <v>687</v>
      </c>
      <c r="S121" s="8"/>
      <c r="T121" s="8"/>
      <c r="U121" s="8"/>
      <c r="V121" s="8">
        <v>1</v>
      </c>
      <c r="W121" s="9"/>
      <c r="X121" s="9"/>
      <c r="Y121" s="19" t="s">
        <v>32</v>
      </c>
      <c r="Z121" s="19" t="s">
        <v>32</v>
      </c>
      <c r="AA121" s="19" t="s">
        <v>32</v>
      </c>
      <c r="AB121" s="20" t="s">
        <v>32</v>
      </c>
      <c r="AC121" s="38"/>
      <c r="AD121" s="22"/>
      <c r="AE121" s="20"/>
    </row>
    <row r="122" spans="1:31" ht="16.5" x14ac:dyDescent="0.2">
      <c r="A122" s="1">
        <v>102</v>
      </c>
      <c r="B122" s="2" t="s">
        <v>688</v>
      </c>
      <c r="C122" s="2" t="s">
        <v>35</v>
      </c>
      <c r="D122" s="3" t="s">
        <v>419</v>
      </c>
      <c r="E122" s="4" t="s">
        <v>689</v>
      </c>
      <c r="F122" s="4" t="s">
        <v>690</v>
      </c>
      <c r="G122" s="4" t="s">
        <v>691</v>
      </c>
      <c r="H122" s="4" t="s">
        <v>25</v>
      </c>
      <c r="I122" s="4" t="s">
        <v>692</v>
      </c>
      <c r="J122" s="4"/>
      <c r="K122" s="5" t="s">
        <v>424</v>
      </c>
      <c r="L122" s="5" t="s">
        <v>332</v>
      </c>
      <c r="M122" s="3" t="s">
        <v>28</v>
      </c>
      <c r="N122" s="6">
        <v>161.30000000000001</v>
      </c>
      <c r="O122" s="7">
        <v>50.1</v>
      </c>
      <c r="P122" s="6">
        <v>111.2</v>
      </c>
      <c r="Q122" s="8" t="s">
        <v>168</v>
      </c>
      <c r="R122" s="8" t="s">
        <v>693</v>
      </c>
      <c r="S122" s="8"/>
      <c r="T122" s="8"/>
      <c r="U122" s="8"/>
      <c r="V122" s="8">
        <v>1</v>
      </c>
      <c r="W122" s="9"/>
      <c r="X122" s="9"/>
      <c r="Y122" s="19" t="s">
        <v>32</v>
      </c>
      <c r="Z122" s="19" t="s">
        <v>32</v>
      </c>
      <c r="AA122" s="19" t="s">
        <v>32</v>
      </c>
      <c r="AB122" s="20" t="s">
        <v>32</v>
      </c>
      <c r="AC122" s="21" t="s">
        <v>694</v>
      </c>
      <c r="AD122" s="22"/>
      <c r="AE122" s="20"/>
    </row>
    <row r="123" spans="1:31" ht="16.5" x14ac:dyDescent="0.2">
      <c r="A123" s="1">
        <v>103</v>
      </c>
      <c r="B123" s="2" t="s">
        <v>695</v>
      </c>
      <c r="C123" s="2" t="s">
        <v>35</v>
      </c>
      <c r="D123" s="3" t="s">
        <v>419</v>
      </c>
      <c r="E123" s="4" t="s">
        <v>696</v>
      </c>
      <c r="F123" s="4" t="s">
        <v>569</v>
      </c>
      <c r="G123" s="4" t="s">
        <v>697</v>
      </c>
      <c r="H123" s="4" t="s">
        <v>25</v>
      </c>
      <c r="I123" s="4" t="s">
        <v>698</v>
      </c>
      <c r="J123" s="4"/>
      <c r="K123" s="5" t="s">
        <v>424</v>
      </c>
      <c r="L123" s="5" t="s">
        <v>340</v>
      </c>
      <c r="M123" s="3" t="s">
        <v>28</v>
      </c>
      <c r="N123" s="6">
        <v>80.5</v>
      </c>
      <c r="O123" s="7">
        <v>25</v>
      </c>
      <c r="P123" s="6">
        <v>55.5</v>
      </c>
      <c r="Q123" s="8" t="s">
        <v>168</v>
      </c>
      <c r="R123" s="8" t="s">
        <v>699</v>
      </c>
      <c r="S123" s="8"/>
      <c r="T123" s="8"/>
      <c r="U123" s="8">
        <v>1</v>
      </c>
      <c r="V123" s="8">
        <v>1</v>
      </c>
      <c r="W123" s="9"/>
      <c r="X123" s="9"/>
      <c r="Y123" s="19" t="s">
        <v>32</v>
      </c>
      <c r="Z123" s="19" t="s">
        <v>32</v>
      </c>
      <c r="AA123" s="19" t="s">
        <v>32</v>
      </c>
      <c r="AB123" s="20" t="s">
        <v>32</v>
      </c>
      <c r="AC123" s="38"/>
      <c r="AD123" s="22"/>
      <c r="AE123" s="20"/>
    </row>
    <row r="124" spans="1:31" s="65" customFormat="1" ht="30" x14ac:dyDescent="0.2">
      <c r="A124" s="54">
        <v>35</v>
      </c>
      <c r="B124" s="55" t="s">
        <v>1652</v>
      </c>
      <c r="C124" s="56" t="s">
        <v>35</v>
      </c>
      <c r="D124" s="56" t="s">
        <v>1625</v>
      </c>
      <c r="E124" s="59" t="s">
        <v>700</v>
      </c>
      <c r="F124" s="59" t="s">
        <v>701</v>
      </c>
      <c r="G124" s="59" t="s">
        <v>702</v>
      </c>
      <c r="H124" s="59" t="s">
        <v>25</v>
      </c>
      <c r="I124" s="59" t="s">
        <v>703</v>
      </c>
      <c r="J124" s="59" t="s">
        <v>1630</v>
      </c>
      <c r="K124" s="60" t="s">
        <v>424</v>
      </c>
      <c r="L124" s="60" t="s">
        <v>346</v>
      </c>
      <c r="M124" s="57" t="s">
        <v>28</v>
      </c>
      <c r="N124" s="61">
        <v>120.4</v>
      </c>
      <c r="O124" s="62">
        <v>37.6</v>
      </c>
      <c r="P124" s="61">
        <v>82.8</v>
      </c>
      <c r="Q124" s="63" t="s">
        <v>168</v>
      </c>
      <c r="R124" s="63" t="s">
        <v>704</v>
      </c>
      <c r="S124" s="77">
        <v>120.4</v>
      </c>
      <c r="T124" s="77">
        <f>N124-S124</f>
        <v>0</v>
      </c>
      <c r="U124" s="63"/>
      <c r="V124" s="63">
        <v>4</v>
      </c>
      <c r="W124" s="85" t="s">
        <v>705</v>
      </c>
      <c r="X124" s="84" t="s">
        <v>1617</v>
      </c>
      <c r="Y124" s="80" t="s">
        <v>32</v>
      </c>
      <c r="Z124" s="80"/>
      <c r="AA124" s="80" t="s">
        <v>32</v>
      </c>
      <c r="AB124" s="68" t="s">
        <v>32</v>
      </c>
      <c r="AC124" s="71" t="s">
        <v>706</v>
      </c>
      <c r="AD124" s="70"/>
      <c r="AE124" s="68" t="s">
        <v>141</v>
      </c>
    </row>
    <row r="125" spans="1:31" ht="16.5" x14ac:dyDescent="0.2">
      <c r="A125" s="1">
        <v>105</v>
      </c>
      <c r="B125" s="2" t="s">
        <v>707</v>
      </c>
      <c r="C125" s="2" t="s">
        <v>35</v>
      </c>
      <c r="D125" s="3" t="s">
        <v>640</v>
      </c>
      <c r="E125" s="4" t="s">
        <v>708</v>
      </c>
      <c r="F125" s="4" t="s">
        <v>194</v>
      </c>
      <c r="G125" s="4" t="s">
        <v>709</v>
      </c>
      <c r="H125" s="4" t="s">
        <v>25</v>
      </c>
      <c r="I125" s="4" t="s">
        <v>710</v>
      </c>
      <c r="J125" s="4"/>
      <c r="K125" s="5" t="s">
        <v>424</v>
      </c>
      <c r="L125" s="5" t="s">
        <v>353</v>
      </c>
      <c r="M125" s="3" t="s">
        <v>28</v>
      </c>
      <c r="N125" s="6">
        <v>40</v>
      </c>
      <c r="O125" s="7">
        <v>12.5</v>
      </c>
      <c r="P125" s="6">
        <v>27.5</v>
      </c>
      <c r="Q125" s="8" t="s">
        <v>168</v>
      </c>
      <c r="R125" s="8" t="s">
        <v>711</v>
      </c>
      <c r="S125" s="8"/>
      <c r="T125" s="8"/>
      <c r="U125" s="8"/>
      <c r="V125" s="8">
        <v>1</v>
      </c>
      <c r="W125" s="9"/>
      <c r="X125" s="9"/>
      <c r="Y125" s="19" t="s">
        <v>32</v>
      </c>
      <c r="Z125" s="19" t="s">
        <v>32</v>
      </c>
      <c r="AA125" s="19" t="s">
        <v>32</v>
      </c>
      <c r="AB125" s="20" t="s">
        <v>32</v>
      </c>
      <c r="AC125" s="21" t="s">
        <v>712</v>
      </c>
      <c r="AD125" s="22"/>
      <c r="AE125" s="20"/>
    </row>
    <row r="126" spans="1:31" s="65" customFormat="1" ht="30" x14ac:dyDescent="0.2">
      <c r="A126" s="54">
        <v>36</v>
      </c>
      <c r="B126" s="55" t="s">
        <v>1653</v>
      </c>
      <c r="C126" s="56" t="s">
        <v>35</v>
      </c>
      <c r="D126" s="56" t="s">
        <v>1625</v>
      </c>
      <c r="E126" s="59" t="s">
        <v>1754</v>
      </c>
      <c r="F126" s="59" t="s">
        <v>1755</v>
      </c>
      <c r="G126" s="59" t="s">
        <v>1654</v>
      </c>
      <c r="H126" s="59" t="s">
        <v>32</v>
      </c>
      <c r="I126" s="59" t="s">
        <v>32</v>
      </c>
      <c r="J126" s="59" t="s">
        <v>32</v>
      </c>
      <c r="K126" s="60" t="s">
        <v>424</v>
      </c>
      <c r="L126" s="60" t="s">
        <v>359</v>
      </c>
      <c r="M126" s="57" t="s">
        <v>28</v>
      </c>
      <c r="N126" s="61">
        <v>159.9</v>
      </c>
      <c r="O126" s="62">
        <v>50.1</v>
      </c>
      <c r="P126" s="61">
        <v>109.8</v>
      </c>
      <c r="Q126" s="63" t="s">
        <v>168</v>
      </c>
      <c r="R126" s="63" t="s">
        <v>713</v>
      </c>
      <c r="S126" s="77"/>
      <c r="T126" s="77">
        <f>N126-S126</f>
        <v>159.9</v>
      </c>
      <c r="U126" s="63"/>
      <c r="V126" s="63">
        <v>4</v>
      </c>
      <c r="W126" s="85" t="s">
        <v>1655</v>
      </c>
      <c r="X126" s="84" t="s">
        <v>1617</v>
      </c>
      <c r="Y126" s="80" t="s">
        <v>32</v>
      </c>
      <c r="Z126" s="80"/>
      <c r="AA126" s="80" t="s">
        <v>32</v>
      </c>
      <c r="AB126" s="68" t="s">
        <v>32</v>
      </c>
      <c r="AC126" s="71" t="s">
        <v>714</v>
      </c>
      <c r="AD126" s="70"/>
      <c r="AE126" s="68" t="s">
        <v>60</v>
      </c>
    </row>
    <row r="127" spans="1:31" s="65" customFormat="1" ht="30" x14ac:dyDescent="0.2">
      <c r="A127" s="54">
        <v>37</v>
      </c>
      <c r="B127" s="55" t="s">
        <v>1656</v>
      </c>
      <c r="C127" s="56" t="s">
        <v>35</v>
      </c>
      <c r="D127" s="56" t="s">
        <v>1625</v>
      </c>
      <c r="E127" s="59" t="s">
        <v>715</v>
      </c>
      <c r="F127" s="59" t="s">
        <v>1657</v>
      </c>
      <c r="G127" s="59" t="s">
        <v>716</v>
      </c>
      <c r="H127" s="59" t="s">
        <v>25</v>
      </c>
      <c r="I127" s="59" t="s">
        <v>717</v>
      </c>
      <c r="J127" s="59" t="s">
        <v>1630</v>
      </c>
      <c r="K127" s="60" t="s">
        <v>424</v>
      </c>
      <c r="L127" s="60" t="s">
        <v>366</v>
      </c>
      <c r="M127" s="57" t="s">
        <v>28</v>
      </c>
      <c r="N127" s="61">
        <v>199.3</v>
      </c>
      <c r="O127" s="62">
        <v>62.4</v>
      </c>
      <c r="P127" s="61">
        <f>N127-O127</f>
        <v>136.9</v>
      </c>
      <c r="Q127" s="63" t="s">
        <v>168</v>
      </c>
      <c r="R127" s="63" t="s">
        <v>718</v>
      </c>
      <c r="S127" s="77">
        <v>199.3</v>
      </c>
      <c r="T127" s="77">
        <f>N127-S127</f>
        <v>0</v>
      </c>
      <c r="U127" s="63"/>
      <c r="V127" s="63"/>
      <c r="W127" s="85" t="s">
        <v>719</v>
      </c>
      <c r="X127" s="84" t="s">
        <v>1617</v>
      </c>
      <c r="Y127" s="80" t="s">
        <v>32</v>
      </c>
      <c r="Z127" s="80" t="s">
        <v>32</v>
      </c>
      <c r="AA127" s="80" t="s">
        <v>32</v>
      </c>
      <c r="AB127" s="68"/>
      <c r="AC127" s="66"/>
      <c r="AD127" s="70"/>
      <c r="AE127" s="68" t="s">
        <v>720</v>
      </c>
    </row>
    <row r="128" spans="1:31" ht="90" x14ac:dyDescent="0.2">
      <c r="A128" s="1">
        <v>108</v>
      </c>
      <c r="B128" s="39" t="s">
        <v>721</v>
      </c>
      <c r="C128" s="2" t="s">
        <v>35</v>
      </c>
      <c r="D128" s="3" t="s">
        <v>419</v>
      </c>
      <c r="E128" s="4" t="s">
        <v>722</v>
      </c>
      <c r="F128" s="4" t="s">
        <v>723</v>
      </c>
      <c r="G128" s="4" t="s">
        <v>724</v>
      </c>
      <c r="H128" s="4" t="s">
        <v>25</v>
      </c>
      <c r="I128" s="4" t="s">
        <v>725</v>
      </c>
      <c r="J128" s="4"/>
      <c r="K128" s="5" t="s">
        <v>424</v>
      </c>
      <c r="L128" s="5" t="s">
        <v>373</v>
      </c>
      <c r="M128" s="3" t="s">
        <v>28</v>
      </c>
      <c r="N128" s="6">
        <v>120.7</v>
      </c>
      <c r="O128" s="7">
        <v>37.4</v>
      </c>
      <c r="P128" s="6">
        <v>83.3</v>
      </c>
      <c r="Q128" s="8" t="s">
        <v>168</v>
      </c>
      <c r="R128" s="8" t="s">
        <v>726</v>
      </c>
      <c r="S128" s="8"/>
      <c r="T128" s="8"/>
      <c r="U128" s="8">
        <v>1</v>
      </c>
      <c r="V128" s="8">
        <v>1</v>
      </c>
      <c r="W128" s="9" t="s">
        <v>727</v>
      </c>
      <c r="X128" s="9"/>
      <c r="Y128" s="19" t="s">
        <v>32</v>
      </c>
      <c r="Z128" s="19" t="s">
        <v>32</v>
      </c>
      <c r="AA128" s="19" t="s">
        <v>32</v>
      </c>
      <c r="AB128" s="20" t="s">
        <v>32</v>
      </c>
      <c r="AC128" s="21" t="s">
        <v>728</v>
      </c>
      <c r="AD128" s="22"/>
      <c r="AE128" s="20" t="s">
        <v>729</v>
      </c>
    </row>
    <row r="129" spans="1:31" ht="45" x14ac:dyDescent="0.2">
      <c r="A129" s="1">
        <v>109</v>
      </c>
      <c r="B129" s="2" t="s">
        <v>730</v>
      </c>
      <c r="C129" s="2" t="s">
        <v>35</v>
      </c>
      <c r="D129" s="3" t="s">
        <v>419</v>
      </c>
      <c r="E129" s="4" t="s">
        <v>731</v>
      </c>
      <c r="F129" s="4" t="s">
        <v>468</v>
      </c>
      <c r="G129" s="4" t="s">
        <v>732</v>
      </c>
      <c r="H129" s="4" t="s">
        <v>25</v>
      </c>
      <c r="I129" s="4" t="s">
        <v>733</v>
      </c>
      <c r="J129" s="4"/>
      <c r="K129" s="5" t="s">
        <v>424</v>
      </c>
      <c r="L129" s="5" t="s">
        <v>379</v>
      </c>
      <c r="M129" s="3" t="s">
        <v>28</v>
      </c>
      <c r="N129" s="6">
        <v>162.19999999999999</v>
      </c>
      <c r="O129" s="7">
        <v>50.2</v>
      </c>
      <c r="P129" s="6">
        <v>112</v>
      </c>
      <c r="Q129" s="8" t="s">
        <v>168</v>
      </c>
      <c r="R129" s="8" t="s">
        <v>734</v>
      </c>
      <c r="S129" s="8"/>
      <c r="T129" s="8"/>
      <c r="U129" s="8">
        <v>1</v>
      </c>
      <c r="V129" s="8">
        <v>1</v>
      </c>
      <c r="W129" s="9" t="s">
        <v>735</v>
      </c>
      <c r="X129" s="9"/>
      <c r="Y129" s="19" t="s">
        <v>32</v>
      </c>
      <c r="Z129" s="19" t="s">
        <v>32</v>
      </c>
      <c r="AA129" s="19" t="s">
        <v>32</v>
      </c>
      <c r="AB129" s="20" t="s">
        <v>32</v>
      </c>
      <c r="AC129" s="21" t="s">
        <v>736</v>
      </c>
      <c r="AD129" s="22"/>
      <c r="AE129" s="20" t="s">
        <v>141</v>
      </c>
    </row>
    <row r="130" spans="1:31" ht="16.5" x14ac:dyDescent="0.2">
      <c r="A130" s="1">
        <v>110</v>
      </c>
      <c r="B130" s="2" t="s">
        <v>737</v>
      </c>
      <c r="C130" s="2" t="s">
        <v>35</v>
      </c>
      <c r="D130" s="3" t="s">
        <v>419</v>
      </c>
      <c r="E130" s="4" t="s">
        <v>738</v>
      </c>
      <c r="F130" s="4" t="s">
        <v>436</v>
      </c>
      <c r="G130" s="4" t="s">
        <v>739</v>
      </c>
      <c r="H130" s="4" t="s">
        <v>25</v>
      </c>
      <c r="I130" s="4" t="s">
        <v>740</v>
      </c>
      <c r="J130" s="4"/>
      <c r="K130" s="5" t="s">
        <v>424</v>
      </c>
      <c r="L130" s="5" t="s">
        <v>741</v>
      </c>
      <c r="M130" s="3" t="s">
        <v>28</v>
      </c>
      <c r="N130" s="6">
        <v>163.4</v>
      </c>
      <c r="O130" s="7">
        <v>50.3</v>
      </c>
      <c r="P130" s="6">
        <v>113.1</v>
      </c>
      <c r="Q130" s="8" t="s">
        <v>168</v>
      </c>
      <c r="R130" s="8" t="s">
        <v>742</v>
      </c>
      <c r="S130" s="8"/>
      <c r="T130" s="8"/>
      <c r="U130" s="8">
        <v>1</v>
      </c>
      <c r="V130" s="8">
        <v>1</v>
      </c>
      <c r="W130" s="9"/>
      <c r="X130" s="9"/>
      <c r="Y130" s="19" t="s">
        <v>32</v>
      </c>
      <c r="Z130" s="19" t="s">
        <v>32</v>
      </c>
      <c r="AA130" s="19" t="s">
        <v>32</v>
      </c>
      <c r="AB130" s="20" t="s">
        <v>32</v>
      </c>
      <c r="AC130" s="21" t="s">
        <v>743</v>
      </c>
      <c r="AD130" s="22"/>
      <c r="AE130" s="20"/>
    </row>
    <row r="131" spans="1:31" ht="16.5" x14ac:dyDescent="0.2">
      <c r="A131" s="1">
        <v>111</v>
      </c>
      <c r="B131" s="2" t="s">
        <v>744</v>
      </c>
      <c r="C131" s="2" t="s">
        <v>35</v>
      </c>
      <c r="D131" s="3" t="s">
        <v>419</v>
      </c>
      <c r="E131" s="4" t="s">
        <v>745</v>
      </c>
      <c r="F131" s="4" t="s">
        <v>436</v>
      </c>
      <c r="G131" s="4" t="s">
        <v>746</v>
      </c>
      <c r="H131" s="4" t="s">
        <v>25</v>
      </c>
      <c r="I131" s="4" t="s">
        <v>747</v>
      </c>
      <c r="J131" s="4"/>
      <c r="K131" s="5" t="s">
        <v>424</v>
      </c>
      <c r="L131" s="5" t="s">
        <v>388</v>
      </c>
      <c r="M131" s="3" t="s">
        <v>28</v>
      </c>
      <c r="N131" s="6">
        <v>204.1</v>
      </c>
      <c r="O131" s="7">
        <v>62.8</v>
      </c>
      <c r="P131" s="6">
        <v>141.30000000000001</v>
      </c>
      <c r="Q131" s="8" t="s">
        <v>168</v>
      </c>
      <c r="R131" s="8" t="s">
        <v>748</v>
      </c>
      <c r="S131" s="8"/>
      <c r="T131" s="8"/>
      <c r="U131" s="8">
        <v>1</v>
      </c>
      <c r="V131" s="8">
        <v>1</v>
      </c>
      <c r="W131" s="9"/>
      <c r="X131" s="9"/>
      <c r="Y131" s="19" t="s">
        <v>32</v>
      </c>
      <c r="Z131" s="19" t="s">
        <v>32</v>
      </c>
      <c r="AA131" s="19" t="s">
        <v>32</v>
      </c>
      <c r="AB131" s="20" t="s">
        <v>32</v>
      </c>
      <c r="AC131" s="21" t="s">
        <v>749</v>
      </c>
      <c r="AD131" s="22"/>
      <c r="AE131" s="20"/>
    </row>
    <row r="132" spans="1:31" ht="16.5" x14ac:dyDescent="0.2">
      <c r="A132" s="1">
        <v>121</v>
      </c>
      <c r="B132" s="2" t="s">
        <v>750</v>
      </c>
      <c r="C132" s="2" t="s">
        <v>35</v>
      </c>
      <c r="D132" s="2" t="s">
        <v>751</v>
      </c>
      <c r="E132" s="42" t="s">
        <v>752</v>
      </c>
      <c r="F132" s="42" t="s">
        <v>480</v>
      </c>
      <c r="G132" s="42" t="s">
        <v>753</v>
      </c>
      <c r="H132" s="42" t="s">
        <v>25</v>
      </c>
      <c r="I132" s="42" t="s">
        <v>754</v>
      </c>
      <c r="J132" s="42"/>
      <c r="K132" s="5" t="s">
        <v>40</v>
      </c>
      <c r="L132" s="5" t="s">
        <v>56</v>
      </c>
      <c r="M132" s="3" t="s">
        <v>28</v>
      </c>
      <c r="N132" s="6">
        <v>189.1</v>
      </c>
      <c r="O132" s="7">
        <v>18.7</v>
      </c>
      <c r="P132" s="6">
        <v>170.4</v>
      </c>
      <c r="Q132" s="8" t="s">
        <v>168</v>
      </c>
      <c r="R132" s="8" t="s">
        <v>755</v>
      </c>
      <c r="S132" s="8"/>
      <c r="T132" s="8"/>
      <c r="U132" s="8"/>
      <c r="V132" s="8">
        <v>1</v>
      </c>
      <c r="W132" s="9"/>
      <c r="X132" s="9"/>
      <c r="Y132" s="19" t="s">
        <v>32</v>
      </c>
      <c r="Z132" s="19" t="s">
        <v>32</v>
      </c>
      <c r="AA132" s="19" t="s">
        <v>32</v>
      </c>
      <c r="AB132" s="20" t="s">
        <v>32</v>
      </c>
      <c r="AC132" s="21" t="s">
        <v>756</v>
      </c>
      <c r="AD132" s="20"/>
    </row>
    <row r="133" spans="1:31" ht="16.5" x14ac:dyDescent="0.2">
      <c r="A133" s="1">
        <v>122</v>
      </c>
      <c r="B133" s="2" t="s">
        <v>757</v>
      </c>
      <c r="C133" s="2" t="s">
        <v>35</v>
      </c>
      <c r="D133" s="2" t="s">
        <v>751</v>
      </c>
      <c r="E133" s="42" t="s">
        <v>758</v>
      </c>
      <c r="F133" s="42"/>
      <c r="G133" s="42" t="s">
        <v>759</v>
      </c>
      <c r="H133" s="42" t="s">
        <v>25</v>
      </c>
      <c r="I133" s="42" t="s">
        <v>760</v>
      </c>
      <c r="J133" s="42"/>
      <c r="K133" s="5" t="s">
        <v>40</v>
      </c>
      <c r="L133" s="5" t="s">
        <v>125</v>
      </c>
      <c r="M133" s="3" t="s">
        <v>28</v>
      </c>
      <c r="N133" s="6">
        <v>126.3</v>
      </c>
      <c r="O133" s="7">
        <v>12.3</v>
      </c>
      <c r="P133" s="6">
        <v>114</v>
      </c>
      <c r="Q133" s="8" t="s">
        <v>168</v>
      </c>
      <c r="R133" s="8" t="s">
        <v>761</v>
      </c>
      <c r="S133" s="8"/>
      <c r="T133" s="8"/>
      <c r="U133" s="8">
        <v>1</v>
      </c>
      <c r="V133" s="8">
        <v>1</v>
      </c>
      <c r="W133" s="9"/>
      <c r="X133" s="9"/>
      <c r="Y133" s="19" t="s">
        <v>32</v>
      </c>
      <c r="Z133" s="19" t="s">
        <v>32</v>
      </c>
      <c r="AA133" s="19" t="s">
        <v>32</v>
      </c>
      <c r="AB133" s="20" t="s">
        <v>32</v>
      </c>
      <c r="AC133" s="38"/>
      <c r="AD133" s="20"/>
    </row>
    <row r="134" spans="1:31" ht="16.5" x14ac:dyDescent="0.2">
      <c r="A134" s="1">
        <v>123</v>
      </c>
      <c r="B134" s="2" t="s">
        <v>762</v>
      </c>
      <c r="C134" s="2" t="s">
        <v>35</v>
      </c>
      <c r="D134" s="2" t="s">
        <v>751</v>
      </c>
      <c r="E134" s="42" t="s">
        <v>763</v>
      </c>
      <c r="F134" s="42" t="s">
        <v>448</v>
      </c>
      <c r="G134" s="42" t="s">
        <v>764</v>
      </c>
      <c r="H134" s="42" t="s">
        <v>25</v>
      </c>
      <c r="I134" s="42" t="s">
        <v>765</v>
      </c>
      <c r="J134" s="42"/>
      <c r="K134" s="5" t="s">
        <v>40</v>
      </c>
      <c r="L134" s="5" t="s">
        <v>74</v>
      </c>
      <c r="M134" s="3" t="s">
        <v>28</v>
      </c>
      <c r="N134" s="6">
        <v>189.5</v>
      </c>
      <c r="O134" s="7">
        <v>11.8</v>
      </c>
      <c r="P134" s="6">
        <v>177.7</v>
      </c>
      <c r="Q134" s="8" t="s">
        <v>168</v>
      </c>
      <c r="R134" s="8" t="s">
        <v>766</v>
      </c>
      <c r="S134" s="8"/>
      <c r="T134" s="8"/>
      <c r="U134" s="8">
        <v>1</v>
      </c>
      <c r="V134" s="8">
        <v>1</v>
      </c>
      <c r="W134" s="9"/>
      <c r="X134" s="9"/>
      <c r="Y134" s="19" t="s">
        <v>32</v>
      </c>
      <c r="Z134" s="19" t="s">
        <v>32</v>
      </c>
      <c r="AA134" s="19" t="s">
        <v>32</v>
      </c>
      <c r="AB134" s="20"/>
      <c r="AC134" s="38"/>
      <c r="AD134" s="20"/>
    </row>
    <row r="135" spans="1:31" ht="16.5" x14ac:dyDescent="0.2">
      <c r="A135" s="1">
        <v>124</v>
      </c>
      <c r="B135" s="2" t="s">
        <v>767</v>
      </c>
      <c r="C135" s="2" t="s">
        <v>35</v>
      </c>
      <c r="D135" s="2" t="s">
        <v>751</v>
      </c>
      <c r="E135" s="42" t="s">
        <v>768</v>
      </c>
      <c r="F135" s="42" t="s">
        <v>468</v>
      </c>
      <c r="G135" s="42" t="s">
        <v>769</v>
      </c>
      <c r="H135" s="42" t="s">
        <v>25</v>
      </c>
      <c r="I135" s="42" t="s">
        <v>770</v>
      </c>
      <c r="J135" s="42"/>
      <c r="K135" s="5" t="s">
        <v>40</v>
      </c>
      <c r="L135" s="5" t="s">
        <v>81</v>
      </c>
      <c r="M135" s="3" t="s">
        <v>28</v>
      </c>
      <c r="N135" s="6">
        <v>126.9</v>
      </c>
      <c r="O135" s="7">
        <v>12</v>
      </c>
      <c r="P135" s="6">
        <v>114.9</v>
      </c>
      <c r="Q135" s="8" t="s">
        <v>168</v>
      </c>
      <c r="R135" s="8">
        <v>1456</v>
      </c>
      <c r="S135" s="8"/>
      <c r="T135" s="8"/>
      <c r="U135" s="8"/>
      <c r="V135" s="8">
        <v>1</v>
      </c>
      <c r="W135" s="9"/>
      <c r="X135" s="9"/>
      <c r="Y135" s="19" t="s">
        <v>32</v>
      </c>
      <c r="Z135" s="19" t="s">
        <v>32</v>
      </c>
      <c r="AA135" s="19" t="s">
        <v>32</v>
      </c>
      <c r="AB135" s="20" t="s">
        <v>32</v>
      </c>
      <c r="AC135" s="21" t="s">
        <v>771</v>
      </c>
      <c r="AD135" s="20"/>
    </row>
    <row r="136" spans="1:31" ht="16.5" x14ac:dyDescent="0.2">
      <c r="A136" s="1">
        <v>125</v>
      </c>
      <c r="B136" s="2" t="s">
        <v>772</v>
      </c>
      <c r="C136" s="2" t="s">
        <v>35</v>
      </c>
      <c r="D136" s="2" t="s">
        <v>751</v>
      </c>
      <c r="E136" s="42" t="s">
        <v>773</v>
      </c>
      <c r="F136" s="42" t="s">
        <v>774</v>
      </c>
      <c r="G136" s="42" t="s">
        <v>775</v>
      </c>
      <c r="H136" s="42" t="s">
        <v>25</v>
      </c>
      <c r="I136" s="42" t="s">
        <v>776</v>
      </c>
      <c r="J136" s="42"/>
      <c r="K136" s="5" t="s">
        <v>40</v>
      </c>
      <c r="L136" s="5" t="s">
        <v>96</v>
      </c>
      <c r="M136" s="3" t="s">
        <v>28</v>
      </c>
      <c r="N136" s="6">
        <v>126.9</v>
      </c>
      <c r="O136" s="7">
        <v>11.9</v>
      </c>
      <c r="P136" s="6">
        <v>115</v>
      </c>
      <c r="Q136" s="8" t="s">
        <v>168</v>
      </c>
      <c r="R136" s="8" t="s">
        <v>777</v>
      </c>
      <c r="S136" s="8"/>
      <c r="T136" s="8"/>
      <c r="U136" s="8">
        <v>1</v>
      </c>
      <c r="V136" s="8">
        <v>1</v>
      </c>
      <c r="W136" s="9"/>
      <c r="X136" s="9"/>
      <c r="Y136" s="19" t="s">
        <v>32</v>
      </c>
      <c r="Z136" s="19" t="s">
        <v>32</v>
      </c>
      <c r="AA136" s="19" t="s">
        <v>32</v>
      </c>
      <c r="AB136" s="20" t="s">
        <v>32</v>
      </c>
      <c r="AC136" s="21" t="s">
        <v>778</v>
      </c>
      <c r="AD136" s="20"/>
    </row>
    <row r="137" spans="1:31" ht="16.5" x14ac:dyDescent="0.25">
      <c r="A137" s="1">
        <v>128</v>
      </c>
      <c r="B137" s="2" t="s">
        <v>779</v>
      </c>
      <c r="C137" s="2" t="s">
        <v>35</v>
      </c>
      <c r="D137" s="2" t="s">
        <v>751</v>
      </c>
      <c r="E137" s="42" t="s">
        <v>780</v>
      </c>
      <c r="F137" s="42" t="s">
        <v>569</v>
      </c>
      <c r="G137" s="42" t="s">
        <v>781</v>
      </c>
      <c r="H137" s="42" t="s">
        <v>25</v>
      </c>
      <c r="I137" s="42" t="s">
        <v>782</v>
      </c>
      <c r="J137" s="42"/>
      <c r="K137" s="5" t="s">
        <v>40</v>
      </c>
      <c r="L137" s="5" t="s">
        <v>146</v>
      </c>
      <c r="M137" s="3" t="s">
        <v>28</v>
      </c>
      <c r="N137" s="6">
        <v>249.4</v>
      </c>
      <c r="O137" s="7">
        <v>24.8</v>
      </c>
      <c r="P137" s="6">
        <v>224.6</v>
      </c>
      <c r="Q137" s="8" t="s">
        <v>168</v>
      </c>
      <c r="R137" s="8" t="s">
        <v>783</v>
      </c>
      <c r="S137" s="8"/>
      <c r="T137" s="8"/>
      <c r="U137" s="8"/>
      <c r="V137" s="8">
        <v>1</v>
      </c>
      <c r="W137" s="9"/>
      <c r="X137" s="9"/>
      <c r="Y137" s="19" t="s">
        <v>32</v>
      </c>
      <c r="Z137" s="19" t="s">
        <v>32</v>
      </c>
      <c r="AA137" s="19" t="s">
        <v>32</v>
      </c>
      <c r="AB137" s="20" t="s">
        <v>32</v>
      </c>
      <c r="AC137" s="21" t="s">
        <v>756</v>
      </c>
      <c r="AD137" s="43"/>
    </row>
    <row r="138" spans="1:31" ht="45" x14ac:dyDescent="0.2">
      <c r="A138" s="1">
        <v>129</v>
      </c>
      <c r="B138" s="2" t="s">
        <v>784</v>
      </c>
      <c r="C138" s="2" t="s">
        <v>35</v>
      </c>
      <c r="D138" s="2" t="s">
        <v>751</v>
      </c>
      <c r="E138" s="42" t="s">
        <v>785</v>
      </c>
      <c r="F138" s="42" t="s">
        <v>194</v>
      </c>
      <c r="G138" s="42" t="s">
        <v>786</v>
      </c>
      <c r="H138" s="42" t="s">
        <v>25</v>
      </c>
      <c r="I138" s="42" t="s">
        <v>787</v>
      </c>
      <c r="J138" s="42"/>
      <c r="K138" s="5" t="s">
        <v>40</v>
      </c>
      <c r="L138" s="5" t="s">
        <v>161</v>
      </c>
      <c r="M138" s="3" t="s">
        <v>28</v>
      </c>
      <c r="N138" s="6">
        <v>122.2</v>
      </c>
      <c r="O138" s="7">
        <v>12.9</v>
      </c>
      <c r="P138" s="6">
        <v>113.7</v>
      </c>
      <c r="Q138" s="8" t="s">
        <v>168</v>
      </c>
      <c r="R138" s="8" t="s">
        <v>788</v>
      </c>
      <c r="S138" s="8"/>
      <c r="T138" s="8"/>
      <c r="U138" s="8">
        <v>1</v>
      </c>
      <c r="V138" s="8">
        <v>1</v>
      </c>
      <c r="W138" s="9" t="s">
        <v>789</v>
      </c>
      <c r="X138" s="9"/>
      <c r="Y138" s="19" t="s">
        <v>32</v>
      </c>
      <c r="Z138" s="19" t="s">
        <v>32</v>
      </c>
      <c r="AA138" s="19" t="s">
        <v>32</v>
      </c>
      <c r="AB138" s="20" t="s">
        <v>32</v>
      </c>
      <c r="AC138" s="21" t="s">
        <v>790</v>
      </c>
      <c r="AD138" s="20" t="s">
        <v>141</v>
      </c>
    </row>
    <row r="139" spans="1:31" s="65" customFormat="1" ht="30" x14ac:dyDescent="0.2">
      <c r="A139" s="54">
        <v>38</v>
      </c>
      <c r="B139" s="55" t="s">
        <v>1669</v>
      </c>
      <c r="C139" s="56" t="s">
        <v>35</v>
      </c>
      <c r="D139" s="56" t="s">
        <v>1624</v>
      </c>
      <c r="E139" s="73" t="s">
        <v>791</v>
      </c>
      <c r="F139" s="73" t="s">
        <v>792</v>
      </c>
      <c r="G139" s="73" t="s">
        <v>793</v>
      </c>
      <c r="H139" s="73" t="s">
        <v>25</v>
      </c>
      <c r="I139" s="73" t="s">
        <v>794</v>
      </c>
      <c r="J139" s="73" t="s">
        <v>1630</v>
      </c>
      <c r="K139" s="60" t="s">
        <v>40</v>
      </c>
      <c r="L139" s="60" t="s">
        <v>168</v>
      </c>
      <c r="M139" s="57" t="s">
        <v>28</v>
      </c>
      <c r="N139" s="61">
        <v>436.2</v>
      </c>
      <c r="O139" s="61">
        <v>45.1</v>
      </c>
      <c r="P139" s="61">
        <v>391.1</v>
      </c>
      <c r="Q139" s="63" t="s">
        <v>168</v>
      </c>
      <c r="R139" s="63" t="s">
        <v>795</v>
      </c>
      <c r="S139" s="77">
        <v>436.2</v>
      </c>
      <c r="T139" s="77">
        <f>N139-S139</f>
        <v>0</v>
      </c>
      <c r="U139" s="63">
        <v>1</v>
      </c>
      <c r="V139" s="63">
        <v>4</v>
      </c>
      <c r="W139" s="85" t="s">
        <v>796</v>
      </c>
      <c r="X139" s="84" t="s">
        <v>1617</v>
      </c>
      <c r="Y139" s="80" t="s">
        <v>32</v>
      </c>
      <c r="Z139" s="80" t="s">
        <v>32</v>
      </c>
      <c r="AA139" s="80" t="s">
        <v>32</v>
      </c>
      <c r="AB139" s="68" t="s">
        <v>32</v>
      </c>
      <c r="AC139" s="66"/>
      <c r="AD139" s="68"/>
      <c r="AE139" s="68" t="s">
        <v>720</v>
      </c>
    </row>
    <row r="140" spans="1:31" s="65" customFormat="1" ht="30" x14ac:dyDescent="0.2">
      <c r="A140" s="54">
        <v>39</v>
      </c>
      <c r="B140" s="55" t="s">
        <v>1658</v>
      </c>
      <c r="C140" s="56" t="s">
        <v>35</v>
      </c>
      <c r="D140" s="56" t="s">
        <v>1624</v>
      </c>
      <c r="E140" s="73" t="s">
        <v>1744</v>
      </c>
      <c r="F140" s="73" t="s">
        <v>1745</v>
      </c>
      <c r="G140" s="73" t="s">
        <v>797</v>
      </c>
      <c r="H140" s="73" t="s">
        <v>25</v>
      </c>
      <c r="I140" s="73" t="s">
        <v>798</v>
      </c>
      <c r="J140" s="73" t="s">
        <v>1630</v>
      </c>
      <c r="K140" s="60" t="s">
        <v>40</v>
      </c>
      <c r="L140" s="60" t="s">
        <v>182</v>
      </c>
      <c r="M140" s="57" t="s">
        <v>28</v>
      </c>
      <c r="N140" s="61">
        <v>184.7</v>
      </c>
      <c r="O140" s="62">
        <v>19.5</v>
      </c>
      <c r="P140" s="61">
        <v>165.2</v>
      </c>
      <c r="Q140" s="63" t="s">
        <v>168</v>
      </c>
      <c r="R140" s="63" t="s">
        <v>799</v>
      </c>
      <c r="S140" s="77"/>
      <c r="T140" s="77">
        <f>N140-S140</f>
        <v>184.7</v>
      </c>
      <c r="U140" s="63">
        <v>1</v>
      </c>
      <c r="V140" s="63">
        <v>4</v>
      </c>
      <c r="W140" s="85" t="s">
        <v>800</v>
      </c>
      <c r="X140" s="84" t="s">
        <v>1617</v>
      </c>
      <c r="Y140" s="80" t="s">
        <v>32</v>
      </c>
      <c r="Z140" s="80" t="s">
        <v>32</v>
      </c>
      <c r="AA140" s="80" t="s">
        <v>32</v>
      </c>
      <c r="AB140" s="68" t="s">
        <v>32</v>
      </c>
      <c r="AC140" s="71" t="s">
        <v>801</v>
      </c>
      <c r="AD140" s="68" t="s">
        <v>60</v>
      </c>
    </row>
    <row r="141" spans="1:31" ht="16.5" x14ac:dyDescent="0.2">
      <c r="A141" s="1">
        <v>133</v>
      </c>
      <c r="B141" s="2" t="s">
        <v>802</v>
      </c>
      <c r="C141" s="2" t="s">
        <v>35</v>
      </c>
      <c r="D141" s="2" t="s">
        <v>751</v>
      </c>
      <c r="E141" s="42" t="s">
        <v>803</v>
      </c>
      <c r="F141" s="42"/>
      <c r="G141" s="42" t="s">
        <v>804</v>
      </c>
      <c r="H141" s="42" t="s">
        <v>25</v>
      </c>
      <c r="I141" s="42" t="s">
        <v>805</v>
      </c>
      <c r="J141" s="42"/>
      <c r="K141" s="5" t="s">
        <v>40</v>
      </c>
      <c r="L141" s="5" t="s">
        <v>572</v>
      </c>
      <c r="M141" s="3" t="s">
        <v>28</v>
      </c>
      <c r="N141" s="6">
        <v>368.4</v>
      </c>
      <c r="O141" s="7">
        <v>39.799999999999997</v>
      </c>
      <c r="P141" s="6">
        <v>328.6</v>
      </c>
      <c r="Q141" s="8" t="s">
        <v>168</v>
      </c>
      <c r="R141" s="8" t="s">
        <v>806</v>
      </c>
      <c r="S141" s="8"/>
      <c r="T141" s="8"/>
      <c r="U141" s="8"/>
      <c r="V141" s="8">
        <v>1</v>
      </c>
      <c r="W141" s="9"/>
      <c r="X141" s="9"/>
      <c r="Y141" s="19" t="s">
        <v>32</v>
      </c>
      <c r="Z141" s="19" t="s">
        <v>32</v>
      </c>
      <c r="AA141" s="19" t="s">
        <v>32</v>
      </c>
      <c r="AB141" s="20" t="s">
        <v>32</v>
      </c>
      <c r="AC141" s="21" t="s">
        <v>807</v>
      </c>
      <c r="AD141" s="20"/>
    </row>
    <row r="142" spans="1:31" ht="16.5" x14ac:dyDescent="0.2">
      <c r="A142" s="1">
        <v>135</v>
      </c>
      <c r="B142" s="2" t="s">
        <v>808</v>
      </c>
      <c r="C142" s="2" t="s">
        <v>35</v>
      </c>
      <c r="D142" s="2" t="s">
        <v>751</v>
      </c>
      <c r="E142" s="42" t="s">
        <v>809</v>
      </c>
      <c r="F142" s="42" t="s">
        <v>436</v>
      </c>
      <c r="G142" s="42" t="s">
        <v>810</v>
      </c>
      <c r="H142" s="42" t="s">
        <v>25</v>
      </c>
      <c r="I142" s="42" t="s">
        <v>811</v>
      </c>
      <c r="J142" s="42"/>
      <c r="K142" s="5" t="s">
        <v>40</v>
      </c>
      <c r="L142" s="5" t="s">
        <v>575</v>
      </c>
      <c r="M142" s="3" t="s">
        <v>28</v>
      </c>
      <c r="N142" s="6">
        <v>369.6</v>
      </c>
      <c r="O142" s="7">
        <v>41</v>
      </c>
      <c r="P142" s="6">
        <v>328.6</v>
      </c>
      <c r="Q142" s="8" t="s">
        <v>168</v>
      </c>
      <c r="R142" s="8" t="s">
        <v>812</v>
      </c>
      <c r="S142" s="8"/>
      <c r="T142" s="8"/>
      <c r="U142" s="45">
        <v>1</v>
      </c>
      <c r="V142" s="8">
        <v>1</v>
      </c>
      <c r="W142" s="9"/>
      <c r="X142" s="9"/>
      <c r="Y142" s="19" t="s">
        <v>32</v>
      </c>
      <c r="Z142" s="19" t="s">
        <v>32</v>
      </c>
      <c r="AA142" s="19" t="s">
        <v>32</v>
      </c>
      <c r="AB142" s="20" t="s">
        <v>32</v>
      </c>
      <c r="AC142" s="21" t="s">
        <v>813</v>
      </c>
      <c r="AD142" s="20"/>
    </row>
    <row r="143" spans="1:31" ht="16.5" x14ac:dyDescent="0.2">
      <c r="A143" s="1">
        <v>137</v>
      </c>
      <c r="B143" s="2" t="s">
        <v>814</v>
      </c>
      <c r="C143" s="2" t="s">
        <v>35</v>
      </c>
      <c r="D143" s="2" t="s">
        <v>751</v>
      </c>
      <c r="E143" s="42" t="s">
        <v>815</v>
      </c>
      <c r="F143" s="42" t="s">
        <v>436</v>
      </c>
      <c r="G143" s="42" t="s">
        <v>816</v>
      </c>
      <c r="H143" s="42" t="s">
        <v>25</v>
      </c>
      <c r="I143" s="42" t="s">
        <v>817</v>
      </c>
      <c r="J143" s="42"/>
      <c r="K143" s="5" t="s">
        <v>40</v>
      </c>
      <c r="L143" s="5" t="s">
        <v>214</v>
      </c>
      <c r="M143" s="3" t="s">
        <v>28</v>
      </c>
      <c r="N143" s="6">
        <v>109.2</v>
      </c>
      <c r="O143" s="7">
        <v>18.8</v>
      </c>
      <c r="P143" s="6">
        <v>90.4</v>
      </c>
      <c r="Q143" s="8" t="s">
        <v>168</v>
      </c>
      <c r="R143" s="8" t="s">
        <v>818</v>
      </c>
      <c r="S143" s="8"/>
      <c r="T143" s="8"/>
      <c r="U143" s="8"/>
      <c r="V143" s="8">
        <v>1</v>
      </c>
      <c r="W143" s="9"/>
      <c r="X143" s="9"/>
      <c r="Y143" s="19" t="s">
        <v>32</v>
      </c>
      <c r="Z143" s="19" t="s">
        <v>32</v>
      </c>
      <c r="AA143" s="19" t="s">
        <v>32</v>
      </c>
      <c r="AB143" s="20" t="s">
        <v>32</v>
      </c>
      <c r="AC143" s="21" t="s">
        <v>819</v>
      </c>
      <c r="AD143" s="20"/>
    </row>
    <row r="144" spans="1:31" s="65" customFormat="1" ht="16.5" x14ac:dyDescent="0.2">
      <c r="A144" s="54">
        <v>40</v>
      </c>
      <c r="B144" s="56" t="s">
        <v>1659</v>
      </c>
      <c r="C144" s="56" t="s">
        <v>35</v>
      </c>
      <c r="D144" s="56" t="s">
        <v>1624</v>
      </c>
      <c r="E144" s="73" t="s">
        <v>1660</v>
      </c>
      <c r="F144" s="73" t="s">
        <v>1661</v>
      </c>
      <c r="G144" s="73" t="s">
        <v>1662</v>
      </c>
      <c r="H144" s="73" t="s">
        <v>25</v>
      </c>
      <c r="I144" s="73" t="s">
        <v>1663</v>
      </c>
      <c r="J144" s="73" t="s">
        <v>1630</v>
      </c>
      <c r="K144" s="60" t="s">
        <v>40</v>
      </c>
      <c r="L144" s="60" t="s">
        <v>223</v>
      </c>
      <c r="M144" s="57" t="s">
        <v>28</v>
      </c>
      <c r="N144" s="61">
        <v>109.4</v>
      </c>
      <c r="O144" s="62">
        <v>18.7</v>
      </c>
      <c r="P144" s="61">
        <v>90.7</v>
      </c>
      <c r="Q144" s="63" t="s">
        <v>168</v>
      </c>
      <c r="R144" s="63" t="s">
        <v>820</v>
      </c>
      <c r="S144" s="77">
        <v>109.4</v>
      </c>
      <c r="T144" s="77">
        <f>N144-S144</f>
        <v>0</v>
      </c>
      <c r="U144" s="63"/>
      <c r="V144" s="63">
        <v>4</v>
      </c>
      <c r="W144" s="85" t="s">
        <v>821</v>
      </c>
      <c r="X144" s="84" t="s">
        <v>1617</v>
      </c>
      <c r="Y144" s="80" t="s">
        <v>32</v>
      </c>
      <c r="Z144" s="80" t="s">
        <v>32</v>
      </c>
      <c r="AA144" s="80" t="s">
        <v>32</v>
      </c>
      <c r="AB144" s="68" t="s">
        <v>32</v>
      </c>
      <c r="AC144" s="71" t="s">
        <v>819</v>
      </c>
      <c r="AD144" s="68" t="s">
        <v>141</v>
      </c>
    </row>
    <row r="145" spans="1:32" ht="16.5" x14ac:dyDescent="0.2">
      <c r="A145" s="1">
        <v>139</v>
      </c>
      <c r="B145" s="2" t="s">
        <v>822</v>
      </c>
      <c r="C145" s="2" t="s">
        <v>35</v>
      </c>
      <c r="D145" s="2" t="s">
        <v>751</v>
      </c>
      <c r="E145" s="42" t="s">
        <v>823</v>
      </c>
      <c r="F145" s="42" t="s">
        <v>824</v>
      </c>
      <c r="G145" s="42" t="s">
        <v>825</v>
      </c>
      <c r="H145" s="42" t="s">
        <v>25</v>
      </c>
      <c r="I145" s="42" t="s">
        <v>826</v>
      </c>
      <c r="J145" s="42"/>
      <c r="K145" s="5" t="s">
        <v>40</v>
      </c>
      <c r="L145" s="5" t="s">
        <v>229</v>
      </c>
      <c r="M145" s="3" t="s">
        <v>28</v>
      </c>
      <c r="N145" s="6">
        <v>221</v>
      </c>
      <c r="O145" s="7">
        <v>27.4</v>
      </c>
      <c r="P145" s="6">
        <v>193.6</v>
      </c>
      <c r="Q145" s="8" t="s">
        <v>168</v>
      </c>
      <c r="R145" s="8" t="s">
        <v>827</v>
      </c>
      <c r="S145" s="8"/>
      <c r="T145" s="8"/>
      <c r="U145" s="8">
        <v>1</v>
      </c>
      <c r="V145" s="8">
        <v>1</v>
      </c>
      <c r="W145" s="9"/>
      <c r="X145" s="9"/>
      <c r="Y145" s="19" t="s">
        <v>32</v>
      </c>
      <c r="Z145" s="19" t="s">
        <v>32</v>
      </c>
      <c r="AA145" s="19" t="s">
        <v>32</v>
      </c>
      <c r="AB145" s="20" t="s">
        <v>32</v>
      </c>
      <c r="AC145" s="21" t="s">
        <v>828</v>
      </c>
      <c r="AD145" s="20"/>
    </row>
    <row r="146" spans="1:32" ht="16.5" x14ac:dyDescent="0.2">
      <c r="A146" s="1">
        <v>140</v>
      </c>
      <c r="B146" s="2" t="s">
        <v>829</v>
      </c>
      <c r="C146" s="2" t="s">
        <v>35</v>
      </c>
      <c r="D146" s="2" t="s">
        <v>751</v>
      </c>
      <c r="E146" s="42" t="s">
        <v>830</v>
      </c>
      <c r="F146" s="42" t="s">
        <v>468</v>
      </c>
      <c r="G146" s="42" t="s">
        <v>831</v>
      </c>
      <c r="H146" s="42" t="s">
        <v>25</v>
      </c>
      <c r="I146" s="42" t="s">
        <v>832</v>
      </c>
      <c r="J146" s="42"/>
      <c r="K146" s="5" t="s">
        <v>40</v>
      </c>
      <c r="L146" s="5" t="s">
        <v>237</v>
      </c>
      <c r="M146" s="3" t="s">
        <v>28</v>
      </c>
      <c r="N146" s="6">
        <v>109.7</v>
      </c>
      <c r="O146" s="7">
        <v>18.5</v>
      </c>
      <c r="P146" s="6">
        <v>91.2</v>
      </c>
      <c r="Q146" s="8" t="s">
        <v>168</v>
      </c>
      <c r="R146" s="8" t="s">
        <v>833</v>
      </c>
      <c r="S146" s="8"/>
      <c r="T146" s="8"/>
      <c r="U146" s="8"/>
      <c r="V146" s="8">
        <v>1</v>
      </c>
      <c r="W146" s="9"/>
      <c r="X146" s="9"/>
      <c r="Y146" s="19" t="s">
        <v>32</v>
      </c>
      <c r="Z146" s="19" t="s">
        <v>32</v>
      </c>
      <c r="AA146" s="19" t="s">
        <v>32</v>
      </c>
      <c r="AB146" s="20" t="s">
        <v>32</v>
      </c>
      <c r="AC146" s="21" t="s">
        <v>834</v>
      </c>
      <c r="AD146" s="20"/>
    </row>
    <row r="147" spans="1:32" s="65" customFormat="1" ht="30" x14ac:dyDescent="0.2">
      <c r="A147" s="54">
        <v>41</v>
      </c>
      <c r="B147" s="55" t="s">
        <v>1664</v>
      </c>
      <c r="C147" s="56" t="s">
        <v>35</v>
      </c>
      <c r="D147" s="56" t="s">
        <v>1624</v>
      </c>
      <c r="E147" s="73" t="s">
        <v>1665</v>
      </c>
      <c r="F147" s="73" t="s">
        <v>1666</v>
      </c>
      <c r="G147" s="73" t="s">
        <v>1667</v>
      </c>
      <c r="H147" s="73" t="s">
        <v>25</v>
      </c>
      <c r="I147" s="73" t="s">
        <v>1668</v>
      </c>
      <c r="J147" s="73" t="s">
        <v>1630</v>
      </c>
      <c r="K147" s="60" t="s">
        <v>40</v>
      </c>
      <c r="L147" s="60" t="s">
        <v>242</v>
      </c>
      <c r="M147" s="57" t="s">
        <v>28</v>
      </c>
      <c r="N147" s="61">
        <v>147.6</v>
      </c>
      <c r="O147" s="62">
        <v>18.100000000000001</v>
      </c>
      <c r="P147" s="61">
        <v>129.5</v>
      </c>
      <c r="Q147" s="63" t="s">
        <v>168</v>
      </c>
      <c r="R147" s="63" t="s">
        <v>835</v>
      </c>
      <c r="S147" s="77">
        <v>147.6</v>
      </c>
      <c r="T147" s="77">
        <f>N147-S147</f>
        <v>0</v>
      </c>
      <c r="U147" s="63">
        <v>1</v>
      </c>
      <c r="V147" s="63">
        <v>4</v>
      </c>
      <c r="W147" s="85"/>
      <c r="X147" s="84" t="s">
        <v>1617</v>
      </c>
      <c r="Y147" s="80" t="s">
        <v>32</v>
      </c>
      <c r="Z147" s="80" t="s">
        <v>32</v>
      </c>
      <c r="AA147" s="80" t="s">
        <v>32</v>
      </c>
      <c r="AB147" s="68" t="s">
        <v>32</v>
      </c>
      <c r="AC147" s="71" t="s">
        <v>836</v>
      </c>
      <c r="AD147" s="68"/>
    </row>
    <row r="148" spans="1:32" ht="16.5" x14ac:dyDescent="0.2">
      <c r="A148" s="1">
        <v>142</v>
      </c>
      <c r="B148" s="2" t="s">
        <v>837</v>
      </c>
      <c r="C148" s="2" t="s">
        <v>35</v>
      </c>
      <c r="D148" s="2" t="s">
        <v>751</v>
      </c>
      <c r="E148" s="42" t="s">
        <v>838</v>
      </c>
      <c r="F148" s="42" t="s">
        <v>468</v>
      </c>
      <c r="G148" s="42" t="s">
        <v>839</v>
      </c>
      <c r="H148" s="42" t="s">
        <v>25</v>
      </c>
      <c r="I148" s="42" t="s">
        <v>840</v>
      </c>
      <c r="J148" s="42"/>
      <c r="K148" s="5" t="s">
        <v>40</v>
      </c>
      <c r="L148" s="5" t="s">
        <v>263</v>
      </c>
      <c r="M148" s="3" t="s">
        <v>28</v>
      </c>
      <c r="N148" s="6">
        <v>517.5</v>
      </c>
      <c r="O148" s="7">
        <v>61.9</v>
      </c>
      <c r="P148" s="6">
        <v>455.6</v>
      </c>
      <c r="Q148" s="8" t="s">
        <v>168</v>
      </c>
      <c r="R148" s="8" t="s">
        <v>841</v>
      </c>
      <c r="S148" s="8"/>
      <c r="T148" s="8"/>
      <c r="U148" s="8">
        <v>1</v>
      </c>
      <c r="V148" s="8">
        <v>1</v>
      </c>
      <c r="W148" s="9"/>
      <c r="X148" s="9"/>
      <c r="Y148" s="19" t="s">
        <v>32</v>
      </c>
      <c r="Z148" s="19" t="s">
        <v>32</v>
      </c>
      <c r="AA148" s="19" t="s">
        <v>32</v>
      </c>
      <c r="AB148" s="20" t="s">
        <v>32</v>
      </c>
      <c r="AC148" s="21" t="s">
        <v>842</v>
      </c>
      <c r="AD148" s="20"/>
    </row>
    <row r="149" spans="1:32" ht="45" x14ac:dyDescent="0.2">
      <c r="A149" s="1">
        <v>143</v>
      </c>
      <c r="B149" s="2" t="s">
        <v>843</v>
      </c>
      <c r="C149" s="2" t="s">
        <v>35</v>
      </c>
      <c r="D149" s="2" t="s">
        <v>751</v>
      </c>
      <c r="E149" s="42" t="s">
        <v>844</v>
      </c>
      <c r="F149" s="42" t="s">
        <v>510</v>
      </c>
      <c r="G149" s="42" t="s">
        <v>845</v>
      </c>
      <c r="H149" s="42" t="s">
        <v>25</v>
      </c>
      <c r="I149" s="42" t="s">
        <v>846</v>
      </c>
      <c r="J149" s="42"/>
      <c r="K149" s="5" t="s">
        <v>40</v>
      </c>
      <c r="L149" s="5" t="s">
        <v>275</v>
      </c>
      <c r="M149" s="3" t="s">
        <v>28</v>
      </c>
      <c r="N149" s="6">
        <v>148.6</v>
      </c>
      <c r="O149" s="7">
        <v>17.3</v>
      </c>
      <c r="P149" s="6">
        <v>131.30000000000001</v>
      </c>
      <c r="Q149" s="8" t="s">
        <v>168</v>
      </c>
      <c r="R149" s="8" t="s">
        <v>847</v>
      </c>
      <c r="S149" s="8"/>
      <c r="T149" s="8"/>
      <c r="U149" s="8"/>
      <c r="V149" s="8">
        <v>1</v>
      </c>
      <c r="W149" s="9" t="s">
        <v>848</v>
      </c>
      <c r="X149" s="9"/>
      <c r="Y149" s="19" t="s">
        <v>32</v>
      </c>
      <c r="Z149" s="19" t="s">
        <v>32</v>
      </c>
      <c r="AA149" s="19" t="s">
        <v>32</v>
      </c>
      <c r="AB149" s="20"/>
      <c r="AC149" s="38"/>
      <c r="AD149" s="20" t="s">
        <v>60</v>
      </c>
    </row>
    <row r="150" spans="1:32" ht="16.5" x14ac:dyDescent="0.2">
      <c r="A150" s="1">
        <v>145</v>
      </c>
      <c r="B150" s="2" t="s">
        <v>849</v>
      </c>
      <c r="C150" s="2" t="s">
        <v>35</v>
      </c>
      <c r="D150" s="2" t="s">
        <v>751</v>
      </c>
      <c r="E150" s="42" t="s">
        <v>850</v>
      </c>
      <c r="F150" s="42" t="s">
        <v>851</v>
      </c>
      <c r="G150" s="42" t="s">
        <v>852</v>
      </c>
      <c r="H150" s="42" t="s">
        <v>25</v>
      </c>
      <c r="I150" s="42" t="s">
        <v>853</v>
      </c>
      <c r="J150" s="42"/>
      <c r="K150" s="5" t="s">
        <v>40</v>
      </c>
      <c r="L150" s="5" t="s">
        <v>287</v>
      </c>
      <c r="M150" s="3" t="s">
        <v>28</v>
      </c>
      <c r="N150" s="6">
        <v>253</v>
      </c>
      <c r="O150" s="7">
        <v>28.5</v>
      </c>
      <c r="P150" s="6">
        <v>224.5</v>
      </c>
      <c r="Q150" s="8" t="s">
        <v>168</v>
      </c>
      <c r="R150" s="8" t="s">
        <v>854</v>
      </c>
      <c r="S150" s="8"/>
      <c r="T150" s="8"/>
      <c r="U150" s="8"/>
      <c r="V150" s="8">
        <v>1</v>
      </c>
      <c r="W150" s="9"/>
      <c r="X150" s="9"/>
      <c r="Y150" s="19" t="s">
        <v>32</v>
      </c>
      <c r="Z150" s="19" t="s">
        <v>32</v>
      </c>
      <c r="AA150" s="19" t="s">
        <v>32</v>
      </c>
      <c r="AB150" s="20" t="s">
        <v>32</v>
      </c>
      <c r="AC150" s="21" t="s">
        <v>855</v>
      </c>
      <c r="AD150" s="20"/>
    </row>
    <row r="151" spans="1:32" s="65" customFormat="1" ht="30" x14ac:dyDescent="0.2">
      <c r="A151" s="54">
        <v>42</v>
      </c>
      <c r="B151" s="55" t="s">
        <v>1670</v>
      </c>
      <c r="C151" s="56" t="s">
        <v>35</v>
      </c>
      <c r="D151" s="56" t="s">
        <v>1624</v>
      </c>
      <c r="E151" s="73" t="s">
        <v>856</v>
      </c>
      <c r="F151" s="73" t="s">
        <v>194</v>
      </c>
      <c r="G151" s="73" t="s">
        <v>857</v>
      </c>
      <c r="H151" s="73" t="s">
        <v>25</v>
      </c>
      <c r="I151" s="73" t="s">
        <v>858</v>
      </c>
      <c r="J151" s="73" t="s">
        <v>1630</v>
      </c>
      <c r="K151" s="60" t="s">
        <v>40</v>
      </c>
      <c r="L151" s="60" t="s">
        <v>296</v>
      </c>
      <c r="M151" s="57" t="s">
        <v>28</v>
      </c>
      <c r="N151" s="61">
        <v>365.8</v>
      </c>
      <c r="O151" s="62">
        <v>47.7</v>
      </c>
      <c r="P151" s="61">
        <v>318.10000000000002</v>
      </c>
      <c r="Q151" s="63" t="s">
        <v>168</v>
      </c>
      <c r="R151" s="63" t="s">
        <v>859</v>
      </c>
      <c r="S151" s="77">
        <v>365.8</v>
      </c>
      <c r="T151" s="77">
        <f>N151-S151</f>
        <v>0</v>
      </c>
      <c r="U151" s="63">
        <v>1</v>
      </c>
      <c r="V151" s="63">
        <v>4</v>
      </c>
      <c r="W151" s="85" t="s">
        <v>860</v>
      </c>
      <c r="X151" s="84" t="s">
        <v>1617</v>
      </c>
      <c r="Y151" s="80" t="s">
        <v>32</v>
      </c>
      <c r="Z151" s="80" t="s">
        <v>32</v>
      </c>
      <c r="AA151" s="80" t="s">
        <v>32</v>
      </c>
      <c r="AB151" s="68" t="s">
        <v>32</v>
      </c>
      <c r="AC151" s="66"/>
      <c r="AD151" s="68" t="s">
        <v>141</v>
      </c>
    </row>
    <row r="152" spans="1:32" s="65" customFormat="1" ht="30" x14ac:dyDescent="0.2">
      <c r="A152" s="54">
        <v>43</v>
      </c>
      <c r="B152" s="55" t="s">
        <v>861</v>
      </c>
      <c r="C152" s="56" t="s">
        <v>35</v>
      </c>
      <c r="D152" s="56" t="s">
        <v>1624</v>
      </c>
      <c r="E152" s="73"/>
      <c r="F152" s="73"/>
      <c r="G152" s="73" t="s">
        <v>862</v>
      </c>
      <c r="H152" s="73" t="s">
        <v>25</v>
      </c>
      <c r="I152" s="73" t="s">
        <v>863</v>
      </c>
      <c r="J152" s="73" t="s">
        <v>1630</v>
      </c>
      <c r="K152" s="60" t="s">
        <v>40</v>
      </c>
      <c r="L152" s="60" t="s">
        <v>308</v>
      </c>
      <c r="M152" s="57" t="s">
        <v>28</v>
      </c>
      <c r="N152" s="61">
        <v>73</v>
      </c>
      <c r="O152" s="62">
        <v>9.6</v>
      </c>
      <c r="P152" s="61">
        <v>63.4</v>
      </c>
      <c r="Q152" s="63" t="s">
        <v>168</v>
      </c>
      <c r="R152" s="63" t="s">
        <v>864</v>
      </c>
      <c r="S152" s="77">
        <v>73</v>
      </c>
      <c r="T152" s="77">
        <f>N152-S152</f>
        <v>0</v>
      </c>
      <c r="U152" s="63"/>
      <c r="V152" s="63">
        <v>4</v>
      </c>
      <c r="W152" s="85" t="s">
        <v>1746</v>
      </c>
      <c r="X152" s="84" t="s">
        <v>1617</v>
      </c>
      <c r="Y152" s="80" t="s">
        <v>32</v>
      </c>
      <c r="Z152" s="80" t="s">
        <v>32</v>
      </c>
      <c r="AA152" s="80" t="s">
        <v>32</v>
      </c>
      <c r="AB152" s="68" t="s">
        <v>32</v>
      </c>
      <c r="AC152" s="66"/>
      <c r="AD152" s="68" t="s">
        <v>865</v>
      </c>
      <c r="AF152" s="65" t="s">
        <v>866</v>
      </c>
    </row>
    <row r="153" spans="1:32" ht="16.5" x14ac:dyDescent="0.2">
      <c r="A153" s="1">
        <v>150</v>
      </c>
      <c r="B153" s="2" t="s">
        <v>867</v>
      </c>
      <c r="C153" s="2" t="s">
        <v>35</v>
      </c>
      <c r="D153" s="2" t="s">
        <v>751</v>
      </c>
      <c r="E153" s="42" t="s">
        <v>868</v>
      </c>
      <c r="F153" s="42" t="s">
        <v>569</v>
      </c>
      <c r="G153" s="42" t="s">
        <v>869</v>
      </c>
      <c r="H153" s="42" t="s">
        <v>25</v>
      </c>
      <c r="I153" s="42" t="s">
        <v>870</v>
      </c>
      <c r="J153" s="42"/>
      <c r="K153" s="5" t="s">
        <v>40</v>
      </c>
      <c r="L153" s="5" t="s">
        <v>674</v>
      </c>
      <c r="M153" s="3" t="s">
        <v>28</v>
      </c>
      <c r="N153" s="6">
        <v>145.69999999999999</v>
      </c>
      <c r="O153" s="7">
        <v>19.5</v>
      </c>
      <c r="P153" s="6">
        <v>126.2</v>
      </c>
      <c r="Q153" s="8" t="s">
        <v>168</v>
      </c>
      <c r="R153" s="8" t="s">
        <v>871</v>
      </c>
      <c r="S153" s="8"/>
      <c r="T153" s="8"/>
      <c r="U153" s="8">
        <v>1</v>
      </c>
      <c r="V153" s="8">
        <v>1</v>
      </c>
      <c r="W153" s="9"/>
      <c r="X153" s="9"/>
      <c r="Y153" s="19" t="s">
        <v>32</v>
      </c>
      <c r="Z153" s="19" t="s">
        <v>32</v>
      </c>
      <c r="AA153" s="19" t="s">
        <v>32</v>
      </c>
      <c r="AB153" s="20" t="s">
        <v>32</v>
      </c>
      <c r="AC153" s="21" t="s">
        <v>872</v>
      </c>
      <c r="AD153" s="20"/>
    </row>
    <row r="154" spans="1:32" ht="16.5" x14ac:dyDescent="0.2">
      <c r="A154" s="1">
        <v>151</v>
      </c>
      <c r="B154" s="2" t="s">
        <v>873</v>
      </c>
      <c r="C154" s="2" t="s">
        <v>35</v>
      </c>
      <c r="D154" s="2" t="s">
        <v>751</v>
      </c>
      <c r="E154" s="42" t="s">
        <v>874</v>
      </c>
      <c r="F154" s="42" t="s">
        <v>569</v>
      </c>
      <c r="G154" s="42" t="s">
        <v>875</v>
      </c>
      <c r="H154" s="42" t="s">
        <v>25</v>
      </c>
      <c r="I154" s="42" t="s">
        <v>876</v>
      </c>
      <c r="J154" s="42"/>
      <c r="K154" s="5" t="s">
        <v>40</v>
      </c>
      <c r="L154" s="5" t="s">
        <v>325</v>
      </c>
      <c r="M154" s="3" t="s">
        <v>28</v>
      </c>
      <c r="N154" s="6">
        <v>216.9</v>
      </c>
      <c r="O154" s="7">
        <v>28.7</v>
      </c>
      <c r="P154" s="6">
        <v>188.2</v>
      </c>
      <c r="Q154" s="8" t="s">
        <v>168</v>
      </c>
      <c r="R154" s="8" t="s">
        <v>877</v>
      </c>
      <c r="S154" s="8"/>
      <c r="T154" s="8"/>
      <c r="U154" s="8">
        <v>1</v>
      </c>
      <c r="V154" s="8">
        <v>1</v>
      </c>
      <c r="W154" s="9"/>
      <c r="X154" s="9"/>
      <c r="Y154" s="19" t="s">
        <v>32</v>
      </c>
      <c r="Z154" s="19" t="s">
        <v>32</v>
      </c>
      <c r="AA154" s="19" t="s">
        <v>32</v>
      </c>
      <c r="AB154" s="20" t="s">
        <v>32</v>
      </c>
      <c r="AC154" s="38"/>
      <c r="AD154" s="20"/>
    </row>
    <row r="155" spans="1:32" s="65" customFormat="1" ht="30" x14ac:dyDescent="0.2">
      <c r="A155" s="54">
        <v>44</v>
      </c>
      <c r="B155" s="55" t="s">
        <v>1671</v>
      </c>
      <c r="C155" s="56" t="s">
        <v>35</v>
      </c>
      <c r="D155" s="56" t="s">
        <v>1624</v>
      </c>
      <c r="E155" s="73" t="s">
        <v>1672</v>
      </c>
      <c r="F155" s="73" t="s">
        <v>569</v>
      </c>
      <c r="G155" s="73" t="s">
        <v>1673</v>
      </c>
      <c r="H155" s="73" t="s">
        <v>25</v>
      </c>
      <c r="I155" s="73" t="s">
        <v>1674</v>
      </c>
      <c r="J155" s="73" t="s">
        <v>1630</v>
      </c>
      <c r="K155" s="60" t="s">
        <v>40</v>
      </c>
      <c r="L155" s="60" t="s">
        <v>340</v>
      </c>
      <c r="M155" s="57" t="s">
        <v>28</v>
      </c>
      <c r="N155" s="61">
        <v>362.4</v>
      </c>
      <c r="O155" s="62">
        <v>49.8</v>
      </c>
      <c r="P155" s="61">
        <v>312.60000000000002</v>
      </c>
      <c r="Q155" s="63" t="s">
        <v>168</v>
      </c>
      <c r="R155" s="63" t="s">
        <v>878</v>
      </c>
      <c r="S155" s="77">
        <v>362.4</v>
      </c>
      <c r="T155" s="77">
        <f>N155-S155</f>
        <v>0</v>
      </c>
      <c r="U155" s="63">
        <v>1</v>
      </c>
      <c r="V155" s="63">
        <v>4</v>
      </c>
      <c r="W155" s="85"/>
      <c r="X155" s="84" t="s">
        <v>1617</v>
      </c>
      <c r="Y155" s="80" t="s">
        <v>32</v>
      </c>
      <c r="Z155" s="80"/>
      <c r="AA155" s="80" t="s">
        <v>32</v>
      </c>
      <c r="AB155" s="68" t="s">
        <v>32</v>
      </c>
      <c r="AC155" s="71" t="s">
        <v>879</v>
      </c>
      <c r="AD155" s="68"/>
    </row>
    <row r="156" spans="1:32" ht="16.5" x14ac:dyDescent="0.2">
      <c r="A156" s="1">
        <v>154</v>
      </c>
      <c r="B156" s="2" t="s">
        <v>880</v>
      </c>
      <c r="C156" s="2" t="s">
        <v>35</v>
      </c>
      <c r="D156" s="2" t="s">
        <v>751</v>
      </c>
      <c r="E156" s="42" t="s">
        <v>881</v>
      </c>
      <c r="F156" s="42" t="s">
        <v>569</v>
      </c>
      <c r="G156" s="42" t="s">
        <v>882</v>
      </c>
      <c r="H156" s="42" t="s">
        <v>25</v>
      </c>
      <c r="I156" s="42" t="s">
        <v>883</v>
      </c>
      <c r="J156" s="42"/>
      <c r="K156" s="5" t="s">
        <v>40</v>
      </c>
      <c r="L156" s="5" t="s">
        <v>359</v>
      </c>
      <c r="M156" s="3" t="s">
        <v>28</v>
      </c>
      <c r="N156" s="6">
        <v>289.3</v>
      </c>
      <c r="O156" s="7">
        <v>40.6</v>
      </c>
      <c r="P156" s="6">
        <v>248.7</v>
      </c>
      <c r="Q156" s="8" t="s">
        <v>168</v>
      </c>
      <c r="R156" s="8" t="s">
        <v>884</v>
      </c>
      <c r="S156" s="8"/>
      <c r="T156" s="8"/>
      <c r="U156" s="8">
        <v>1</v>
      </c>
      <c r="V156" s="8">
        <v>1</v>
      </c>
      <c r="W156" s="9"/>
      <c r="X156" s="9"/>
      <c r="Y156" s="19" t="s">
        <v>32</v>
      </c>
      <c r="Z156" s="19" t="s">
        <v>32</v>
      </c>
      <c r="AA156" s="19" t="s">
        <v>32</v>
      </c>
      <c r="AB156" s="20" t="s">
        <v>32</v>
      </c>
      <c r="AC156" s="21" t="s">
        <v>885</v>
      </c>
      <c r="AD156" s="20"/>
    </row>
    <row r="157" spans="1:32" s="65" customFormat="1" ht="30" x14ac:dyDescent="0.2">
      <c r="A157" s="54">
        <v>45</v>
      </c>
      <c r="B157" s="55" t="s">
        <v>1675</v>
      </c>
      <c r="C157" s="56" t="s">
        <v>35</v>
      </c>
      <c r="D157" s="56" t="s">
        <v>1624</v>
      </c>
      <c r="E157" s="73" t="s">
        <v>1676</v>
      </c>
      <c r="F157" s="73" t="s">
        <v>436</v>
      </c>
      <c r="G157" s="73" t="s">
        <v>1677</v>
      </c>
      <c r="H157" s="73" t="s">
        <v>25</v>
      </c>
      <c r="I157" s="73" t="s">
        <v>1678</v>
      </c>
      <c r="J157" s="73" t="s">
        <v>1630</v>
      </c>
      <c r="K157" s="60">
        <v>6</v>
      </c>
      <c r="L157" s="60">
        <v>63</v>
      </c>
      <c r="M157" s="57" t="s">
        <v>28</v>
      </c>
      <c r="N157" s="61">
        <v>353.8</v>
      </c>
      <c r="O157" s="62">
        <v>54.8</v>
      </c>
      <c r="P157" s="61">
        <v>299</v>
      </c>
      <c r="Q157" s="63" t="s">
        <v>168</v>
      </c>
      <c r="R157" s="63" t="s">
        <v>1561</v>
      </c>
      <c r="S157" s="77">
        <v>353.8</v>
      </c>
      <c r="T157" s="77">
        <f>N157-S157</f>
        <v>0</v>
      </c>
      <c r="U157" s="63"/>
      <c r="V157" s="63">
        <v>4</v>
      </c>
      <c r="W157" s="85"/>
      <c r="X157" s="84" t="s">
        <v>1617</v>
      </c>
      <c r="Y157" s="80"/>
      <c r="Z157" s="80"/>
      <c r="AA157" s="80"/>
      <c r="AB157" s="68"/>
      <c r="AC157" s="71"/>
      <c r="AD157" s="68"/>
    </row>
    <row r="158" spans="1:32" ht="16.5" x14ac:dyDescent="0.2">
      <c r="A158" s="1">
        <v>156</v>
      </c>
      <c r="B158" s="2" t="s">
        <v>886</v>
      </c>
      <c r="C158" s="2" t="s">
        <v>35</v>
      </c>
      <c r="D158" s="2" t="s">
        <v>751</v>
      </c>
      <c r="E158" s="42" t="s">
        <v>887</v>
      </c>
      <c r="F158" s="42" t="s">
        <v>888</v>
      </c>
      <c r="G158" s="42" t="s">
        <v>889</v>
      </c>
      <c r="H158" s="42" t="s">
        <v>25</v>
      </c>
      <c r="I158" s="42" t="s">
        <v>890</v>
      </c>
      <c r="J158" s="42"/>
      <c r="K158" s="5" t="s">
        <v>40</v>
      </c>
      <c r="L158" s="5" t="s">
        <v>388</v>
      </c>
      <c r="M158" s="3" t="s">
        <v>28</v>
      </c>
      <c r="N158" s="6">
        <v>284.39999999999998</v>
      </c>
      <c r="O158" s="7">
        <v>43.3</v>
      </c>
      <c r="P158" s="6">
        <v>241.1</v>
      </c>
      <c r="Q158" s="8" t="s">
        <v>168</v>
      </c>
      <c r="R158" s="8" t="s">
        <v>891</v>
      </c>
      <c r="S158" s="8"/>
      <c r="T158" s="8"/>
      <c r="U158" s="8">
        <v>1</v>
      </c>
      <c r="V158" s="8">
        <v>1</v>
      </c>
      <c r="W158" s="9"/>
      <c r="X158" s="9"/>
      <c r="Y158" s="19" t="s">
        <v>32</v>
      </c>
      <c r="Z158" s="19" t="s">
        <v>32</v>
      </c>
      <c r="AA158" s="19" t="s">
        <v>32</v>
      </c>
      <c r="AB158" s="20" t="s">
        <v>32</v>
      </c>
      <c r="AC158" s="21" t="s">
        <v>892</v>
      </c>
      <c r="AD158" s="20"/>
    </row>
    <row r="159" spans="1:32" ht="16.5" x14ac:dyDescent="0.2">
      <c r="A159" s="1">
        <v>157</v>
      </c>
      <c r="B159" s="2" t="s">
        <v>893</v>
      </c>
      <c r="C159" s="2" t="s">
        <v>35</v>
      </c>
      <c r="D159" s="2" t="s">
        <v>751</v>
      </c>
      <c r="E159" s="42" t="s">
        <v>894</v>
      </c>
      <c r="F159" s="42" t="s">
        <v>436</v>
      </c>
      <c r="G159" s="42" t="s">
        <v>895</v>
      </c>
      <c r="H159" s="42" t="s">
        <v>25</v>
      </c>
      <c r="I159" s="42" t="s">
        <v>896</v>
      </c>
      <c r="J159" s="42"/>
      <c r="K159" s="5" t="s">
        <v>40</v>
      </c>
      <c r="L159" s="5" t="s">
        <v>402</v>
      </c>
      <c r="M159" s="3" t="s">
        <v>28</v>
      </c>
      <c r="N159" s="6">
        <v>142.5</v>
      </c>
      <c r="O159" s="7">
        <v>21.5</v>
      </c>
      <c r="P159" s="6">
        <v>121</v>
      </c>
      <c r="Q159" s="8" t="s">
        <v>168</v>
      </c>
      <c r="R159" s="8" t="s">
        <v>897</v>
      </c>
      <c r="S159" s="8"/>
      <c r="T159" s="8"/>
      <c r="U159" s="8"/>
      <c r="V159" s="8">
        <v>1</v>
      </c>
      <c r="W159" s="9"/>
      <c r="X159" s="9"/>
      <c r="Y159" s="19" t="s">
        <v>32</v>
      </c>
      <c r="Z159" s="19" t="s">
        <v>32</v>
      </c>
      <c r="AA159" s="19" t="s">
        <v>32</v>
      </c>
      <c r="AB159" s="20" t="s">
        <v>32</v>
      </c>
      <c r="AC159" s="21" t="s">
        <v>898</v>
      </c>
      <c r="AD159" s="20"/>
    </row>
    <row r="160" spans="1:32" ht="16.5" x14ac:dyDescent="0.2">
      <c r="A160" s="1">
        <v>158</v>
      </c>
      <c r="B160" s="2" t="s">
        <v>899</v>
      </c>
      <c r="C160" s="2" t="s">
        <v>35</v>
      </c>
      <c r="D160" s="2" t="s">
        <v>751</v>
      </c>
      <c r="E160" s="42" t="s">
        <v>900</v>
      </c>
      <c r="F160" s="42" t="s">
        <v>569</v>
      </c>
      <c r="G160" s="42" t="s">
        <v>901</v>
      </c>
      <c r="H160" s="42" t="s">
        <v>25</v>
      </c>
      <c r="I160" s="42" t="s">
        <v>902</v>
      </c>
      <c r="J160" s="42"/>
      <c r="K160" s="5" t="s">
        <v>40</v>
      </c>
      <c r="L160" s="5" t="s">
        <v>406</v>
      </c>
      <c r="M160" s="3" t="s">
        <v>28</v>
      </c>
      <c r="N160" s="6">
        <v>356.8</v>
      </c>
      <c r="O160" s="7">
        <v>53</v>
      </c>
      <c r="P160" s="6">
        <v>303.8</v>
      </c>
      <c r="Q160" s="8" t="s">
        <v>168</v>
      </c>
      <c r="R160" s="8" t="s">
        <v>903</v>
      </c>
      <c r="S160" s="8"/>
      <c r="T160" s="8"/>
      <c r="U160" s="8">
        <v>1</v>
      </c>
      <c r="V160" s="8">
        <v>1</v>
      </c>
      <c r="W160" s="9"/>
      <c r="X160" s="9"/>
      <c r="Y160" s="19" t="s">
        <v>32</v>
      </c>
      <c r="Z160" s="19" t="s">
        <v>32</v>
      </c>
      <c r="AA160" s="19" t="s">
        <v>32</v>
      </c>
      <c r="AB160" s="20" t="s">
        <v>32</v>
      </c>
      <c r="AC160" s="21" t="s">
        <v>904</v>
      </c>
      <c r="AD160" s="20"/>
    </row>
    <row r="161" spans="1:30" ht="45" x14ac:dyDescent="0.2">
      <c r="A161" s="1">
        <v>160</v>
      </c>
      <c r="B161" s="2" t="s">
        <v>905</v>
      </c>
      <c r="C161" s="2" t="s">
        <v>35</v>
      </c>
      <c r="D161" s="2" t="s">
        <v>751</v>
      </c>
      <c r="E161" s="42" t="s">
        <v>906</v>
      </c>
      <c r="F161" s="42" t="s">
        <v>907</v>
      </c>
      <c r="G161" s="42" t="s">
        <v>908</v>
      </c>
      <c r="H161" s="42" t="s">
        <v>25</v>
      </c>
      <c r="I161" s="42" t="s">
        <v>909</v>
      </c>
      <c r="J161" s="42"/>
      <c r="K161" s="5" t="s">
        <v>40</v>
      </c>
      <c r="L161" s="5" t="s">
        <v>408</v>
      </c>
      <c r="M161" s="3" t="s">
        <v>28</v>
      </c>
      <c r="N161" s="6">
        <v>214.8</v>
      </c>
      <c r="O161" s="7">
        <v>31.4</v>
      </c>
      <c r="P161" s="6">
        <v>183.4</v>
      </c>
      <c r="Q161" s="8" t="s">
        <v>168</v>
      </c>
      <c r="R161" s="8" t="s">
        <v>910</v>
      </c>
      <c r="S161" s="8"/>
      <c r="T161" s="8"/>
      <c r="U161" s="8"/>
      <c r="V161" s="8">
        <v>1</v>
      </c>
      <c r="W161" s="9" t="s">
        <v>911</v>
      </c>
      <c r="X161" s="9"/>
      <c r="Y161" s="19" t="s">
        <v>32</v>
      </c>
      <c r="Z161" s="19" t="s">
        <v>32</v>
      </c>
      <c r="AA161" s="19" t="s">
        <v>32</v>
      </c>
      <c r="AB161" s="20" t="s">
        <v>32</v>
      </c>
      <c r="AC161" s="21" t="s">
        <v>912</v>
      </c>
      <c r="AD161" s="20" t="s">
        <v>141</v>
      </c>
    </row>
    <row r="162" spans="1:30" ht="45" x14ac:dyDescent="0.2">
      <c r="A162" s="1">
        <v>162</v>
      </c>
      <c r="B162" s="2" t="s">
        <v>913</v>
      </c>
      <c r="C162" s="2" t="s">
        <v>35</v>
      </c>
      <c r="D162" s="2" t="s">
        <v>751</v>
      </c>
      <c r="E162" s="42" t="s">
        <v>914</v>
      </c>
      <c r="F162" s="42" t="s">
        <v>436</v>
      </c>
      <c r="G162" s="42" t="s">
        <v>915</v>
      </c>
      <c r="H162" s="42" t="s">
        <v>25</v>
      </c>
      <c r="I162" s="42" t="s">
        <v>916</v>
      </c>
      <c r="J162" s="42"/>
      <c r="K162" s="5" t="s">
        <v>40</v>
      </c>
      <c r="L162" s="5" t="s">
        <v>416</v>
      </c>
      <c r="M162" s="3" t="s">
        <v>28</v>
      </c>
      <c r="N162" s="6">
        <v>143.5</v>
      </c>
      <c r="O162" s="7">
        <v>20.8</v>
      </c>
      <c r="P162" s="6">
        <v>122.7</v>
      </c>
      <c r="Q162" s="8" t="s">
        <v>168</v>
      </c>
      <c r="R162" s="8" t="s">
        <v>917</v>
      </c>
      <c r="S162" s="8"/>
      <c r="T162" s="8"/>
      <c r="U162" s="8">
        <v>1</v>
      </c>
      <c r="V162" s="8">
        <v>1</v>
      </c>
      <c r="W162" s="9" t="s">
        <v>918</v>
      </c>
      <c r="X162" s="9"/>
      <c r="Y162" s="19" t="s">
        <v>32</v>
      </c>
      <c r="Z162" s="19" t="s">
        <v>32</v>
      </c>
      <c r="AA162" s="19" t="s">
        <v>32</v>
      </c>
      <c r="AB162" s="20" t="s">
        <v>32</v>
      </c>
      <c r="AC162" s="21" t="s">
        <v>912</v>
      </c>
      <c r="AD162" s="20" t="s">
        <v>919</v>
      </c>
    </row>
    <row r="163" spans="1:30" ht="45" x14ac:dyDescent="0.2">
      <c r="A163" s="1">
        <v>163</v>
      </c>
      <c r="B163" s="2" t="s">
        <v>920</v>
      </c>
      <c r="C163" s="2" t="s">
        <v>35</v>
      </c>
      <c r="D163" s="2" t="s">
        <v>751</v>
      </c>
      <c r="E163" s="42" t="s">
        <v>921</v>
      </c>
      <c r="F163" s="42" t="s">
        <v>569</v>
      </c>
      <c r="G163" s="42" t="s">
        <v>922</v>
      </c>
      <c r="H163" s="42" t="s">
        <v>25</v>
      </c>
      <c r="I163" s="42" t="s">
        <v>923</v>
      </c>
      <c r="J163" s="42"/>
      <c r="K163" s="5" t="s">
        <v>40</v>
      </c>
      <c r="L163" s="5" t="s">
        <v>924</v>
      </c>
      <c r="M163" s="3" t="s">
        <v>28</v>
      </c>
      <c r="N163" s="6">
        <v>359.7</v>
      </c>
      <c r="O163" s="7">
        <v>51.4</v>
      </c>
      <c r="P163" s="6">
        <v>308.3</v>
      </c>
      <c r="Q163" s="8" t="s">
        <v>168</v>
      </c>
      <c r="R163" s="8" t="s">
        <v>925</v>
      </c>
      <c r="S163" s="8"/>
      <c r="T163" s="8"/>
      <c r="U163" s="8">
        <v>1</v>
      </c>
      <c r="V163" s="8">
        <v>1</v>
      </c>
      <c r="W163" s="9" t="s">
        <v>926</v>
      </c>
      <c r="X163" s="9"/>
      <c r="Y163" s="19" t="s">
        <v>32</v>
      </c>
      <c r="Z163" s="19" t="s">
        <v>32</v>
      </c>
      <c r="AA163" s="19" t="s">
        <v>32</v>
      </c>
      <c r="AB163" s="20" t="s">
        <v>32</v>
      </c>
      <c r="AC163" s="21" t="s">
        <v>927</v>
      </c>
      <c r="AD163" s="20" t="s">
        <v>919</v>
      </c>
    </row>
    <row r="164" spans="1:30" s="65" customFormat="1" ht="16.5" x14ac:dyDescent="0.2">
      <c r="A164" s="54">
        <v>46</v>
      </c>
      <c r="B164" s="56" t="s">
        <v>1679</v>
      </c>
      <c r="C164" s="56" t="s">
        <v>35</v>
      </c>
      <c r="D164" s="56" t="s">
        <v>1624</v>
      </c>
      <c r="E164" s="73" t="s">
        <v>1680</v>
      </c>
      <c r="F164" s="73" t="s">
        <v>1681</v>
      </c>
      <c r="G164" s="73" t="s">
        <v>1682</v>
      </c>
      <c r="H164" s="73" t="s">
        <v>25</v>
      </c>
      <c r="I164" s="73" t="s">
        <v>1683</v>
      </c>
      <c r="J164" s="73" t="s">
        <v>1630</v>
      </c>
      <c r="K164" s="60" t="s">
        <v>40</v>
      </c>
      <c r="L164" s="60" t="s">
        <v>928</v>
      </c>
      <c r="M164" s="57" t="s">
        <v>28</v>
      </c>
      <c r="N164" s="61">
        <v>282.2</v>
      </c>
      <c r="O164" s="62">
        <v>45</v>
      </c>
      <c r="P164" s="61">
        <v>237.2</v>
      </c>
      <c r="Q164" s="63" t="s">
        <v>168</v>
      </c>
      <c r="R164" s="63" t="s">
        <v>929</v>
      </c>
      <c r="S164" s="77">
        <v>282.2</v>
      </c>
      <c r="T164" s="77">
        <f>N164-S164</f>
        <v>0</v>
      </c>
      <c r="U164" s="63">
        <v>1</v>
      </c>
      <c r="V164" s="63">
        <v>4</v>
      </c>
      <c r="W164" s="85"/>
      <c r="X164" s="84" t="s">
        <v>1617</v>
      </c>
      <c r="Y164" s="80" t="s">
        <v>32</v>
      </c>
      <c r="Z164" s="80" t="s">
        <v>32</v>
      </c>
      <c r="AA164" s="80" t="s">
        <v>32</v>
      </c>
      <c r="AB164" s="68" t="s">
        <v>32</v>
      </c>
      <c r="AC164" s="71" t="s">
        <v>931</v>
      </c>
      <c r="AD164" s="68" t="s">
        <v>932</v>
      </c>
    </row>
    <row r="165" spans="1:30" ht="16.5" x14ac:dyDescent="0.2">
      <c r="A165" s="1">
        <v>165</v>
      </c>
      <c r="B165" s="2" t="s">
        <v>933</v>
      </c>
      <c r="C165" s="2" t="s">
        <v>35</v>
      </c>
      <c r="D165" s="2" t="s">
        <v>751</v>
      </c>
      <c r="E165" s="42" t="s">
        <v>934</v>
      </c>
      <c r="F165" s="42" t="s">
        <v>935</v>
      </c>
      <c r="G165" s="42" t="s">
        <v>936</v>
      </c>
      <c r="H165" s="42" t="s">
        <v>25</v>
      </c>
      <c r="I165" s="42" t="s">
        <v>937</v>
      </c>
      <c r="J165" s="42"/>
      <c r="K165" s="5" t="s">
        <v>40</v>
      </c>
      <c r="L165" s="5" t="s">
        <v>938</v>
      </c>
      <c r="M165" s="3" t="s">
        <v>28</v>
      </c>
      <c r="N165" s="6">
        <v>351.1</v>
      </c>
      <c r="O165" s="7">
        <v>59.3</v>
      </c>
      <c r="P165" s="6">
        <v>291.89999999999998</v>
      </c>
      <c r="Q165" s="8" t="s">
        <v>168</v>
      </c>
      <c r="R165" s="8" t="s">
        <v>939</v>
      </c>
      <c r="S165" s="8"/>
      <c r="T165" s="8"/>
      <c r="U165" s="8">
        <v>1</v>
      </c>
      <c r="V165" s="8">
        <v>1</v>
      </c>
      <c r="W165" s="9"/>
      <c r="X165" s="9"/>
      <c r="Y165" s="19" t="s">
        <v>32</v>
      </c>
      <c r="Z165" s="19" t="s">
        <v>32</v>
      </c>
      <c r="AA165" s="19" t="s">
        <v>32</v>
      </c>
      <c r="AB165" s="20" t="s">
        <v>32</v>
      </c>
      <c r="AC165" s="21" t="s">
        <v>940</v>
      </c>
      <c r="AD165" s="20"/>
    </row>
    <row r="166" spans="1:30" ht="16.5" x14ac:dyDescent="0.2">
      <c r="A166" s="1">
        <v>166</v>
      </c>
      <c r="B166" s="2" t="s">
        <v>941</v>
      </c>
      <c r="C166" s="2" t="s">
        <v>35</v>
      </c>
      <c r="D166" s="2" t="s">
        <v>942</v>
      </c>
      <c r="E166" s="42" t="s">
        <v>943</v>
      </c>
      <c r="F166" s="42" t="s">
        <v>436</v>
      </c>
      <c r="G166" s="42" t="s">
        <v>944</v>
      </c>
      <c r="H166" s="42" t="s">
        <v>25</v>
      </c>
      <c r="I166" s="42" t="s">
        <v>945</v>
      </c>
      <c r="J166" s="42"/>
      <c r="K166" s="5" t="s">
        <v>40</v>
      </c>
      <c r="L166" s="5" t="s">
        <v>946</v>
      </c>
      <c r="M166" s="3" t="s">
        <v>28</v>
      </c>
      <c r="N166" s="6">
        <v>174</v>
      </c>
      <c r="O166" s="7">
        <v>30.6</v>
      </c>
      <c r="P166" s="6">
        <v>143.4</v>
      </c>
      <c r="Q166" s="8" t="s">
        <v>168</v>
      </c>
      <c r="R166" s="8" t="s">
        <v>947</v>
      </c>
      <c r="S166" s="8"/>
      <c r="T166" s="8"/>
      <c r="U166" s="8">
        <v>1</v>
      </c>
      <c r="V166" s="8">
        <v>1</v>
      </c>
      <c r="W166" s="9"/>
      <c r="X166" s="9"/>
      <c r="Y166" s="19" t="s">
        <v>32</v>
      </c>
      <c r="Z166" s="19" t="s">
        <v>32</v>
      </c>
      <c r="AA166" s="19" t="s">
        <v>32</v>
      </c>
      <c r="AB166" s="20" t="s">
        <v>32</v>
      </c>
      <c r="AC166" s="21" t="s">
        <v>948</v>
      </c>
      <c r="AD166" s="20"/>
    </row>
    <row r="167" spans="1:30" ht="16.5" x14ac:dyDescent="0.25">
      <c r="A167" s="1">
        <v>167</v>
      </c>
      <c r="B167" s="2" t="s">
        <v>622</v>
      </c>
      <c r="C167" s="2" t="s">
        <v>35</v>
      </c>
      <c r="D167" s="2" t="s">
        <v>942</v>
      </c>
      <c r="E167" s="42" t="s">
        <v>949</v>
      </c>
      <c r="F167" s="42" t="s">
        <v>950</v>
      </c>
      <c r="G167" s="42" t="s">
        <v>951</v>
      </c>
      <c r="H167" s="42" t="s">
        <v>25</v>
      </c>
      <c r="I167" s="42" t="s">
        <v>952</v>
      </c>
      <c r="J167" s="42"/>
      <c r="K167" s="5" t="s">
        <v>40</v>
      </c>
      <c r="L167" s="5" t="s">
        <v>953</v>
      </c>
      <c r="M167" s="3" t="s">
        <v>28</v>
      </c>
      <c r="N167" s="6">
        <v>88.7</v>
      </c>
      <c r="O167" s="7">
        <v>13.6</v>
      </c>
      <c r="P167" s="6">
        <v>75.099999999999994</v>
      </c>
      <c r="Q167" s="8" t="s">
        <v>168</v>
      </c>
      <c r="R167" s="8" t="s">
        <v>954</v>
      </c>
      <c r="S167" s="8"/>
      <c r="T167" s="8"/>
      <c r="U167" s="8"/>
      <c r="V167" s="8">
        <v>1</v>
      </c>
      <c r="W167" s="9"/>
      <c r="X167" s="9"/>
      <c r="Y167" s="19" t="s">
        <v>32</v>
      </c>
      <c r="Z167" s="19" t="s">
        <v>32</v>
      </c>
      <c r="AA167" s="19" t="s">
        <v>32</v>
      </c>
      <c r="AB167" s="43" t="s">
        <v>32</v>
      </c>
      <c r="AC167" s="21" t="s">
        <v>627</v>
      </c>
      <c r="AD167" s="20"/>
    </row>
    <row r="168" spans="1:30" s="65" customFormat="1" ht="45" x14ac:dyDescent="0.2">
      <c r="A168" s="54">
        <v>47</v>
      </c>
      <c r="B168" s="56" t="s">
        <v>955</v>
      </c>
      <c r="C168" s="55" t="s">
        <v>1684</v>
      </c>
      <c r="D168" s="56" t="s">
        <v>1691</v>
      </c>
      <c r="E168" s="73" t="s">
        <v>957</v>
      </c>
      <c r="F168" s="73" t="s">
        <v>958</v>
      </c>
      <c r="G168" s="73" t="s">
        <v>959</v>
      </c>
      <c r="H168" s="73" t="s">
        <v>25</v>
      </c>
      <c r="I168" s="73" t="s">
        <v>960</v>
      </c>
      <c r="J168" s="73" t="s">
        <v>1630</v>
      </c>
      <c r="K168" s="60" t="s">
        <v>40</v>
      </c>
      <c r="L168" s="60" t="s">
        <v>961</v>
      </c>
      <c r="M168" s="57" t="s">
        <v>28</v>
      </c>
      <c r="N168" s="61">
        <v>141.9</v>
      </c>
      <c r="O168" s="62">
        <v>11.2</v>
      </c>
      <c r="P168" s="61">
        <v>130.69999999999999</v>
      </c>
      <c r="Q168" s="63" t="s">
        <v>168</v>
      </c>
      <c r="R168" s="63" t="s">
        <v>962</v>
      </c>
      <c r="S168" s="77">
        <v>141.9</v>
      </c>
      <c r="T168" s="77">
        <f>N168-S168</f>
        <v>0</v>
      </c>
      <c r="U168" s="63">
        <v>1</v>
      </c>
      <c r="V168" s="63">
        <v>4</v>
      </c>
      <c r="W168" s="85"/>
      <c r="X168" s="84" t="s">
        <v>1617</v>
      </c>
      <c r="Y168" s="80" t="s">
        <v>32</v>
      </c>
      <c r="Z168" s="80" t="s">
        <v>32</v>
      </c>
      <c r="AA168" s="80" t="s">
        <v>32</v>
      </c>
      <c r="AB168" s="68" t="s">
        <v>32</v>
      </c>
      <c r="AC168" s="66"/>
      <c r="AD168" s="68"/>
    </row>
    <row r="169" spans="1:30" ht="16.5" x14ac:dyDescent="0.2">
      <c r="A169" s="1">
        <v>169</v>
      </c>
      <c r="B169" s="2" t="s">
        <v>963</v>
      </c>
      <c r="C169" s="2" t="s">
        <v>35</v>
      </c>
      <c r="D169" s="2" t="s">
        <v>942</v>
      </c>
      <c r="E169" s="42" t="s">
        <v>964</v>
      </c>
      <c r="F169" s="42" t="s">
        <v>965</v>
      </c>
      <c r="G169" s="42" t="s">
        <v>966</v>
      </c>
      <c r="H169" s="42" t="s">
        <v>25</v>
      </c>
      <c r="I169" s="42" t="s">
        <v>967</v>
      </c>
      <c r="J169" s="42"/>
      <c r="K169" s="5" t="s">
        <v>40</v>
      </c>
      <c r="L169" s="5" t="s">
        <v>968</v>
      </c>
      <c r="M169" s="3" t="s">
        <v>28</v>
      </c>
      <c r="N169" s="6">
        <v>247.1</v>
      </c>
      <c r="O169" s="7">
        <v>39.299999999999997</v>
      </c>
      <c r="P169" s="6">
        <v>207.8</v>
      </c>
      <c r="Q169" s="8" t="s">
        <v>168</v>
      </c>
      <c r="R169" s="8" t="s">
        <v>969</v>
      </c>
      <c r="S169" s="8"/>
      <c r="T169" s="8"/>
      <c r="U169" s="8">
        <v>1</v>
      </c>
      <c r="V169" s="8">
        <v>1</v>
      </c>
      <c r="W169" s="9"/>
      <c r="X169" s="9"/>
      <c r="Y169" s="19" t="s">
        <v>32</v>
      </c>
      <c r="Z169" s="19" t="s">
        <v>32</v>
      </c>
      <c r="AA169" s="19" t="s">
        <v>32</v>
      </c>
      <c r="AB169" s="20" t="s">
        <v>32</v>
      </c>
      <c r="AC169" s="21" t="s">
        <v>970</v>
      </c>
      <c r="AD169" s="20"/>
    </row>
    <row r="170" spans="1:30" ht="45" x14ac:dyDescent="0.2">
      <c r="A170" s="1">
        <v>170</v>
      </c>
      <c r="B170" s="2" t="s">
        <v>971</v>
      </c>
      <c r="C170" s="2" t="s">
        <v>35</v>
      </c>
      <c r="D170" s="2" t="s">
        <v>956</v>
      </c>
      <c r="E170" s="42" t="s">
        <v>972</v>
      </c>
      <c r="F170" s="42" t="s">
        <v>468</v>
      </c>
      <c r="G170" s="42" t="s">
        <v>973</v>
      </c>
      <c r="H170" s="42" t="s">
        <v>25</v>
      </c>
      <c r="I170" s="42" t="s">
        <v>974</v>
      </c>
      <c r="J170" s="42"/>
      <c r="K170" s="5" t="s">
        <v>40</v>
      </c>
      <c r="L170" s="5" t="s">
        <v>975</v>
      </c>
      <c r="M170" s="3" t="s">
        <v>28</v>
      </c>
      <c r="N170" s="6">
        <v>212.5</v>
      </c>
      <c r="O170" s="7">
        <v>16.7</v>
      </c>
      <c r="P170" s="6">
        <v>195.8</v>
      </c>
      <c r="Q170" s="8" t="s">
        <v>168</v>
      </c>
      <c r="R170" s="8" t="s">
        <v>976</v>
      </c>
      <c r="S170" s="8"/>
      <c r="T170" s="8"/>
      <c r="U170" s="8">
        <v>1</v>
      </c>
      <c r="V170" s="8">
        <v>1</v>
      </c>
      <c r="W170" s="9" t="s">
        <v>977</v>
      </c>
      <c r="X170" s="9"/>
      <c r="Y170" s="19" t="s">
        <v>32</v>
      </c>
      <c r="Z170" s="19" t="s">
        <v>32</v>
      </c>
      <c r="AA170" s="19" t="s">
        <v>32</v>
      </c>
      <c r="AB170" s="20" t="s">
        <v>32</v>
      </c>
      <c r="AC170" s="38"/>
      <c r="AD170" s="20" t="s">
        <v>978</v>
      </c>
    </row>
    <row r="171" spans="1:30" s="65" customFormat="1" ht="60" x14ac:dyDescent="0.2">
      <c r="A171" s="54">
        <v>48</v>
      </c>
      <c r="B171" s="55" t="s">
        <v>1685</v>
      </c>
      <c r="C171" s="56" t="s">
        <v>35</v>
      </c>
      <c r="D171" s="56" t="s">
        <v>1691</v>
      </c>
      <c r="E171" s="73" t="s">
        <v>979</v>
      </c>
      <c r="F171" s="73" t="s">
        <v>980</v>
      </c>
      <c r="G171" s="73" t="s">
        <v>981</v>
      </c>
      <c r="H171" s="73" t="s">
        <v>25</v>
      </c>
      <c r="I171" s="73" t="s">
        <v>982</v>
      </c>
      <c r="J171" s="73" t="s">
        <v>1630</v>
      </c>
      <c r="K171" s="60" t="s">
        <v>40</v>
      </c>
      <c r="L171" s="60" t="s">
        <v>983</v>
      </c>
      <c r="M171" s="57" t="s">
        <v>28</v>
      </c>
      <c r="N171" s="61">
        <v>73</v>
      </c>
      <c r="O171" s="62">
        <v>5.7</v>
      </c>
      <c r="P171" s="61">
        <v>67.3</v>
      </c>
      <c r="Q171" s="63" t="s">
        <v>168</v>
      </c>
      <c r="R171" s="63">
        <v>1645</v>
      </c>
      <c r="S171" s="77">
        <v>73</v>
      </c>
      <c r="T171" s="77">
        <f>N171-S171</f>
        <v>0</v>
      </c>
      <c r="U171" s="63"/>
      <c r="V171" s="63">
        <v>4</v>
      </c>
      <c r="W171" s="85" t="s">
        <v>984</v>
      </c>
      <c r="X171" s="84" t="s">
        <v>1617</v>
      </c>
      <c r="Y171" s="80" t="s">
        <v>32</v>
      </c>
      <c r="Z171" s="80"/>
      <c r="AA171" s="80" t="s">
        <v>32</v>
      </c>
      <c r="AB171" s="68" t="s">
        <v>32</v>
      </c>
      <c r="AC171" s="71" t="s">
        <v>985</v>
      </c>
      <c r="AD171" s="68" t="s">
        <v>986</v>
      </c>
    </row>
    <row r="172" spans="1:30" ht="16.5" x14ac:dyDescent="0.2">
      <c r="A172" s="1">
        <v>172</v>
      </c>
      <c r="B172" s="2" t="s">
        <v>987</v>
      </c>
      <c r="C172" s="2" t="s">
        <v>35</v>
      </c>
      <c r="D172" s="2" t="s">
        <v>942</v>
      </c>
      <c r="E172" s="42" t="s">
        <v>988</v>
      </c>
      <c r="F172" s="42" t="s">
        <v>436</v>
      </c>
      <c r="G172" s="42" t="s">
        <v>989</v>
      </c>
      <c r="H172" s="42" t="s">
        <v>25</v>
      </c>
      <c r="I172" s="42" t="s">
        <v>990</v>
      </c>
      <c r="J172" s="42"/>
      <c r="K172" s="5" t="s">
        <v>40</v>
      </c>
      <c r="L172" s="5" t="s">
        <v>991</v>
      </c>
      <c r="M172" s="3" t="s">
        <v>28</v>
      </c>
      <c r="N172" s="6">
        <v>412.6</v>
      </c>
      <c r="O172" s="7">
        <v>65</v>
      </c>
      <c r="P172" s="6">
        <v>347.6</v>
      </c>
      <c r="Q172" s="8" t="s">
        <v>168</v>
      </c>
      <c r="R172" s="8" t="s">
        <v>992</v>
      </c>
      <c r="S172" s="8"/>
      <c r="T172" s="8"/>
      <c r="U172" s="8">
        <v>1</v>
      </c>
      <c r="V172" s="8">
        <v>1</v>
      </c>
      <c r="W172" s="9"/>
      <c r="X172" s="9"/>
      <c r="Y172" s="19" t="s">
        <v>32</v>
      </c>
      <c r="Z172" s="19" t="s">
        <v>32</v>
      </c>
      <c r="AA172" s="19" t="s">
        <v>32</v>
      </c>
      <c r="AB172" s="20" t="s">
        <v>32</v>
      </c>
      <c r="AC172" s="21" t="s">
        <v>993</v>
      </c>
      <c r="AD172" s="20"/>
    </row>
    <row r="173" spans="1:30" s="65" customFormat="1" ht="60" x14ac:dyDescent="0.2">
      <c r="A173" s="54">
        <v>49</v>
      </c>
      <c r="B173" s="55" t="s">
        <v>1686</v>
      </c>
      <c r="C173" s="56" t="s">
        <v>994</v>
      </c>
      <c r="D173" s="56" t="s">
        <v>1691</v>
      </c>
      <c r="E173" s="73"/>
      <c r="F173" s="73"/>
      <c r="G173" s="73"/>
      <c r="H173" s="73"/>
      <c r="I173" s="73"/>
      <c r="J173" s="73"/>
      <c r="K173" s="60" t="s">
        <v>40</v>
      </c>
      <c r="L173" s="60" t="s">
        <v>995</v>
      </c>
      <c r="M173" s="57" t="s">
        <v>28</v>
      </c>
      <c r="N173" s="61">
        <v>73.099999999999994</v>
      </c>
      <c r="O173" s="62">
        <v>5.7</v>
      </c>
      <c r="P173" s="61">
        <v>67.400000000000006</v>
      </c>
      <c r="Q173" s="63" t="s">
        <v>168</v>
      </c>
      <c r="R173" s="63" t="s">
        <v>996</v>
      </c>
      <c r="S173" s="77"/>
      <c r="T173" s="77">
        <f>N173-S173</f>
        <v>73.099999999999994</v>
      </c>
      <c r="U173" s="63"/>
      <c r="V173" s="63">
        <v>4</v>
      </c>
      <c r="W173" s="85" t="s">
        <v>997</v>
      </c>
      <c r="X173" s="84" t="s">
        <v>1617</v>
      </c>
      <c r="Y173" s="80" t="s">
        <v>32</v>
      </c>
      <c r="Z173" s="80" t="s">
        <v>32</v>
      </c>
      <c r="AA173" s="80" t="s">
        <v>32</v>
      </c>
      <c r="AB173" s="68" t="s">
        <v>32</v>
      </c>
      <c r="AC173" s="71" t="s">
        <v>985</v>
      </c>
      <c r="AD173" s="68" t="s">
        <v>986</v>
      </c>
    </row>
    <row r="174" spans="1:30" ht="16.5" x14ac:dyDescent="0.2">
      <c r="A174" s="1">
        <v>174</v>
      </c>
      <c r="B174" s="2" t="s">
        <v>998</v>
      </c>
      <c r="C174" s="2" t="s">
        <v>35</v>
      </c>
      <c r="D174" s="2" t="s">
        <v>956</v>
      </c>
      <c r="E174" s="42" t="s">
        <v>999</v>
      </c>
      <c r="F174" s="42" t="s">
        <v>888</v>
      </c>
      <c r="G174" s="42" t="s">
        <v>1000</v>
      </c>
      <c r="H174" s="42" t="s">
        <v>25</v>
      </c>
      <c r="I174" s="42" t="s">
        <v>1001</v>
      </c>
      <c r="J174" s="42"/>
      <c r="K174" s="5" t="s">
        <v>40</v>
      </c>
      <c r="L174" s="5" t="s">
        <v>1002</v>
      </c>
      <c r="M174" s="3" t="s">
        <v>28</v>
      </c>
      <c r="N174" s="6">
        <v>141.69999999999999</v>
      </c>
      <c r="O174" s="7">
        <v>11</v>
      </c>
      <c r="P174" s="6">
        <v>130.69999999999999</v>
      </c>
      <c r="Q174" s="8" t="s">
        <v>168</v>
      </c>
      <c r="R174" s="8" t="s">
        <v>1003</v>
      </c>
      <c r="S174" s="8"/>
      <c r="T174" s="8"/>
      <c r="U174" s="8"/>
      <c r="V174" s="8">
        <v>1</v>
      </c>
      <c r="W174" s="9"/>
      <c r="X174" s="9"/>
      <c r="Y174" s="19" t="s">
        <v>32</v>
      </c>
      <c r="Z174" s="19" t="s">
        <v>32</v>
      </c>
      <c r="AA174" s="19" t="s">
        <v>32</v>
      </c>
      <c r="AB174" s="20" t="s">
        <v>32</v>
      </c>
      <c r="AC174" s="21" t="s">
        <v>985</v>
      </c>
      <c r="AD174" s="20"/>
    </row>
    <row r="175" spans="1:30" ht="16.5" x14ac:dyDescent="0.2">
      <c r="A175" s="1">
        <v>175</v>
      </c>
      <c r="B175" s="2" t="s">
        <v>1004</v>
      </c>
      <c r="C175" s="2" t="s">
        <v>35</v>
      </c>
      <c r="D175" s="2" t="s">
        <v>942</v>
      </c>
      <c r="E175" s="42" t="s">
        <v>1005</v>
      </c>
      <c r="F175" s="42" t="s">
        <v>436</v>
      </c>
      <c r="G175" s="42" t="s">
        <v>1006</v>
      </c>
      <c r="H175" s="42" t="s">
        <v>25</v>
      </c>
      <c r="I175" s="42" t="s">
        <v>1007</v>
      </c>
      <c r="J175" s="42"/>
      <c r="K175" s="5" t="s">
        <v>40</v>
      </c>
      <c r="L175" s="5" t="s">
        <v>1008</v>
      </c>
      <c r="M175" s="3" t="s">
        <v>28</v>
      </c>
      <c r="N175" s="6">
        <v>413.2</v>
      </c>
      <c r="O175" s="7">
        <v>64.3</v>
      </c>
      <c r="P175" s="6">
        <v>348.9</v>
      </c>
      <c r="Q175" s="8" t="s">
        <v>168</v>
      </c>
      <c r="R175" s="8" t="s">
        <v>1009</v>
      </c>
      <c r="S175" s="8"/>
      <c r="T175" s="8"/>
      <c r="U175" s="8">
        <v>1</v>
      </c>
      <c r="V175" s="8">
        <v>1</v>
      </c>
      <c r="W175" s="9"/>
      <c r="X175" s="9"/>
      <c r="Y175" s="19" t="s">
        <v>32</v>
      </c>
      <c r="Z175" s="19" t="s">
        <v>32</v>
      </c>
      <c r="AA175" s="19" t="s">
        <v>32</v>
      </c>
      <c r="AB175" s="20" t="s">
        <v>32</v>
      </c>
      <c r="AC175" s="21" t="s">
        <v>1010</v>
      </c>
      <c r="AD175" s="20"/>
    </row>
    <row r="176" spans="1:30" s="65" customFormat="1" ht="30" x14ac:dyDescent="0.2">
      <c r="A176" s="54">
        <v>50</v>
      </c>
      <c r="B176" s="55" t="s">
        <v>1687</v>
      </c>
      <c r="C176" s="56" t="s">
        <v>35</v>
      </c>
      <c r="D176" s="56" t="s">
        <v>1691</v>
      </c>
      <c r="E176" s="73"/>
      <c r="F176" s="73"/>
      <c r="G176" s="73" t="s">
        <v>1011</v>
      </c>
      <c r="H176" s="73" t="s">
        <v>25</v>
      </c>
      <c r="I176" s="73" t="s">
        <v>1012</v>
      </c>
      <c r="J176" s="73" t="s">
        <v>1630</v>
      </c>
      <c r="K176" s="60" t="s">
        <v>40</v>
      </c>
      <c r="L176" s="60" t="s">
        <v>1013</v>
      </c>
      <c r="M176" s="57" t="s">
        <v>28</v>
      </c>
      <c r="N176" s="61">
        <v>424.1</v>
      </c>
      <c r="O176" s="62">
        <v>32.799999999999997</v>
      </c>
      <c r="P176" s="61">
        <v>391.3</v>
      </c>
      <c r="Q176" s="63" t="s">
        <v>168</v>
      </c>
      <c r="R176" s="63" t="s">
        <v>1014</v>
      </c>
      <c r="S176" s="77">
        <v>424.1</v>
      </c>
      <c r="T176" s="77">
        <f>N176-S176</f>
        <v>0</v>
      </c>
      <c r="U176" s="63">
        <v>1</v>
      </c>
      <c r="V176" s="63">
        <v>4</v>
      </c>
      <c r="W176" s="85" t="s">
        <v>1015</v>
      </c>
      <c r="X176" s="84" t="s">
        <v>1617</v>
      </c>
      <c r="Y176" s="80" t="s">
        <v>32</v>
      </c>
      <c r="Z176" s="80" t="s">
        <v>32</v>
      </c>
      <c r="AA176" s="80" t="s">
        <v>32</v>
      </c>
      <c r="AB176" s="68" t="s">
        <v>32</v>
      </c>
      <c r="AC176" s="71" t="s">
        <v>334</v>
      </c>
      <c r="AD176" s="68" t="s">
        <v>865</v>
      </c>
    </row>
    <row r="177" spans="1:30" ht="45" x14ac:dyDescent="0.2">
      <c r="A177" s="1">
        <v>177</v>
      </c>
      <c r="B177" s="2" t="s">
        <v>1016</v>
      </c>
      <c r="C177" s="2" t="s">
        <v>35</v>
      </c>
      <c r="D177" s="2" t="s">
        <v>942</v>
      </c>
      <c r="E177" s="42" t="s">
        <v>1017</v>
      </c>
      <c r="F177" s="42" t="s">
        <v>569</v>
      </c>
      <c r="G177" s="42" t="s">
        <v>1018</v>
      </c>
      <c r="H177" s="42" t="s">
        <v>25</v>
      </c>
      <c r="I177" s="42" t="s">
        <v>1019</v>
      </c>
      <c r="J177" s="42"/>
      <c r="K177" s="5" t="s">
        <v>40</v>
      </c>
      <c r="L177" s="5" t="s">
        <v>1020</v>
      </c>
      <c r="M177" s="3" t="s">
        <v>28</v>
      </c>
      <c r="N177" s="6">
        <v>248.3</v>
      </c>
      <c r="O177" s="7">
        <v>38.200000000000003</v>
      </c>
      <c r="P177" s="6">
        <v>210.1</v>
      </c>
      <c r="Q177" s="8" t="s">
        <v>168</v>
      </c>
      <c r="R177" s="8" t="s">
        <v>1021</v>
      </c>
      <c r="S177" s="8"/>
      <c r="T177" s="8"/>
      <c r="U177" s="8"/>
      <c r="V177" s="8">
        <v>1</v>
      </c>
      <c r="W177" s="9" t="s">
        <v>1022</v>
      </c>
      <c r="X177" s="9"/>
      <c r="Y177" s="19" t="s">
        <v>32</v>
      </c>
      <c r="Z177" s="19" t="s">
        <v>32</v>
      </c>
      <c r="AA177" s="19" t="s">
        <v>32</v>
      </c>
      <c r="AB177" s="20" t="s">
        <v>32</v>
      </c>
      <c r="AC177" s="38"/>
      <c r="AD177" s="20" t="s">
        <v>141</v>
      </c>
    </row>
    <row r="178" spans="1:30" ht="16.5" x14ac:dyDescent="0.2">
      <c r="A178" s="1">
        <v>178</v>
      </c>
      <c r="B178" s="2" t="s">
        <v>1023</v>
      </c>
      <c r="C178" s="2" t="s">
        <v>35</v>
      </c>
      <c r="D178" s="2" t="s">
        <v>956</v>
      </c>
      <c r="E178" s="42" t="s">
        <v>1024</v>
      </c>
      <c r="F178" s="42" t="s">
        <v>1025</v>
      </c>
      <c r="G178" s="42" t="s">
        <v>1026</v>
      </c>
      <c r="H178" s="42" t="s">
        <v>25</v>
      </c>
      <c r="I178" s="42" t="s">
        <v>1027</v>
      </c>
      <c r="J178" s="42"/>
      <c r="K178" s="5" t="s">
        <v>40</v>
      </c>
      <c r="L178" s="5" t="s">
        <v>1028</v>
      </c>
      <c r="M178" s="3" t="s">
        <v>28</v>
      </c>
      <c r="N178" s="6">
        <v>142.30000000000001</v>
      </c>
      <c r="O178" s="7">
        <v>10.9</v>
      </c>
      <c r="P178" s="6">
        <v>131.4</v>
      </c>
      <c r="Q178" s="8" t="s">
        <v>168</v>
      </c>
      <c r="R178" s="8" t="s">
        <v>1029</v>
      </c>
      <c r="S178" s="8"/>
      <c r="T178" s="8"/>
      <c r="U178" s="8">
        <v>1</v>
      </c>
      <c r="V178" s="8">
        <v>1</v>
      </c>
      <c r="W178" s="9"/>
      <c r="X178" s="9"/>
      <c r="Y178" s="19" t="s">
        <v>32</v>
      </c>
      <c r="Z178" s="19" t="s">
        <v>32</v>
      </c>
      <c r="AA178" s="19" t="s">
        <v>32</v>
      </c>
      <c r="AB178" s="20" t="s">
        <v>32</v>
      </c>
      <c r="AC178" s="38"/>
      <c r="AD178" s="20"/>
    </row>
    <row r="179" spans="1:30" ht="16.5" x14ac:dyDescent="0.2">
      <c r="A179" s="1">
        <v>179</v>
      </c>
      <c r="B179" s="2" t="s">
        <v>1030</v>
      </c>
      <c r="C179" s="2" t="s">
        <v>35</v>
      </c>
      <c r="D179" s="2" t="s">
        <v>942</v>
      </c>
      <c r="E179" s="42" t="s">
        <v>1031</v>
      </c>
      <c r="F179" s="42" t="s">
        <v>569</v>
      </c>
      <c r="G179" s="42" t="s">
        <v>1032</v>
      </c>
      <c r="H179" s="42" t="s">
        <v>25</v>
      </c>
      <c r="I179" s="42" t="s">
        <v>1033</v>
      </c>
      <c r="J179" s="42"/>
      <c r="K179" s="5" t="s">
        <v>40</v>
      </c>
      <c r="L179" s="5" t="s">
        <v>1034</v>
      </c>
      <c r="M179" s="3" t="s">
        <v>28</v>
      </c>
      <c r="N179" s="6">
        <v>329.2</v>
      </c>
      <c r="O179" s="7">
        <v>50.3</v>
      </c>
      <c r="P179" s="6">
        <v>278.89999999999998</v>
      </c>
      <c r="Q179" s="8" t="s">
        <v>168</v>
      </c>
      <c r="R179" s="8" t="s">
        <v>1035</v>
      </c>
      <c r="S179" s="8"/>
      <c r="T179" s="8"/>
      <c r="U179" s="8">
        <v>1</v>
      </c>
      <c r="V179" s="8">
        <v>1</v>
      </c>
      <c r="W179" s="9"/>
      <c r="X179" s="9"/>
      <c r="Y179" s="19" t="s">
        <v>32</v>
      </c>
      <c r="Z179" s="19" t="s">
        <v>32</v>
      </c>
      <c r="AA179" s="19" t="s">
        <v>32</v>
      </c>
      <c r="AB179" s="20" t="s">
        <v>32</v>
      </c>
      <c r="AC179" s="38"/>
      <c r="AD179" s="20"/>
    </row>
    <row r="180" spans="1:30" ht="16.5" x14ac:dyDescent="0.2">
      <c r="A180" s="1">
        <v>180</v>
      </c>
      <c r="B180" s="2" t="s">
        <v>1036</v>
      </c>
      <c r="C180" s="2" t="s">
        <v>35</v>
      </c>
      <c r="D180" s="2" t="s">
        <v>956</v>
      </c>
      <c r="E180" s="42" t="s">
        <v>1037</v>
      </c>
      <c r="F180" s="42" t="s">
        <v>569</v>
      </c>
      <c r="G180" s="42" t="s">
        <v>1038</v>
      </c>
      <c r="H180" s="42" t="s">
        <v>25</v>
      </c>
      <c r="I180" s="42" t="s">
        <v>1039</v>
      </c>
      <c r="J180" s="42"/>
      <c r="K180" s="5" t="s">
        <v>40</v>
      </c>
      <c r="L180" s="5" t="s">
        <v>1040</v>
      </c>
      <c r="M180" s="3" t="s">
        <v>28</v>
      </c>
      <c r="N180" s="6">
        <v>482.2</v>
      </c>
      <c r="O180" s="7">
        <v>33.299999999999997</v>
      </c>
      <c r="P180" s="6">
        <v>448.9</v>
      </c>
      <c r="Q180" s="8" t="s">
        <v>168</v>
      </c>
      <c r="R180" s="8" t="s">
        <v>1041</v>
      </c>
      <c r="S180" s="8"/>
      <c r="T180" s="8"/>
      <c r="U180" s="8">
        <v>1</v>
      </c>
      <c r="V180" s="8">
        <v>1</v>
      </c>
      <c r="W180" s="9"/>
      <c r="X180" s="9"/>
      <c r="Y180" s="19" t="s">
        <v>32</v>
      </c>
      <c r="Z180" s="19" t="s">
        <v>32</v>
      </c>
      <c r="AA180" s="19" t="s">
        <v>32</v>
      </c>
      <c r="AB180" s="20" t="s">
        <v>32</v>
      </c>
      <c r="AC180" s="38"/>
      <c r="AD180" s="20"/>
    </row>
    <row r="181" spans="1:30" ht="16.5" x14ac:dyDescent="0.2">
      <c r="A181" s="1">
        <v>181</v>
      </c>
      <c r="B181" s="2" t="s">
        <v>1042</v>
      </c>
      <c r="C181" s="2" t="s">
        <v>35</v>
      </c>
      <c r="D181" s="2" t="s">
        <v>942</v>
      </c>
      <c r="E181" s="42" t="s">
        <v>1043</v>
      </c>
      <c r="F181" s="42" t="s">
        <v>1044</v>
      </c>
      <c r="G181" s="42" t="s">
        <v>1045</v>
      </c>
      <c r="H181" s="42" t="s">
        <v>25</v>
      </c>
      <c r="I181" s="42" t="s">
        <v>1046</v>
      </c>
      <c r="J181" s="42"/>
      <c r="K181" s="5" t="s">
        <v>40</v>
      </c>
      <c r="L181" s="5" t="s">
        <v>1047</v>
      </c>
      <c r="M181" s="3" t="s">
        <v>28</v>
      </c>
      <c r="N181" s="6">
        <v>329.9</v>
      </c>
      <c r="O181" s="7">
        <v>50.1</v>
      </c>
      <c r="P181" s="6">
        <v>279.8</v>
      </c>
      <c r="Q181" s="8" t="s">
        <v>168</v>
      </c>
      <c r="R181" s="8" t="s">
        <v>1048</v>
      </c>
      <c r="S181" s="8"/>
      <c r="T181" s="8"/>
      <c r="U181" s="8">
        <v>1</v>
      </c>
      <c r="V181" s="8">
        <v>1</v>
      </c>
      <c r="W181" s="9"/>
      <c r="X181" s="9"/>
      <c r="Y181" s="19" t="s">
        <v>32</v>
      </c>
      <c r="Z181" s="19" t="s">
        <v>32</v>
      </c>
      <c r="AA181" s="19" t="s">
        <v>32</v>
      </c>
      <c r="AB181" s="20" t="s">
        <v>32</v>
      </c>
      <c r="AC181" s="21" t="s">
        <v>1049</v>
      </c>
      <c r="AD181" s="20"/>
    </row>
    <row r="182" spans="1:30" s="65" customFormat="1" ht="45" x14ac:dyDescent="0.2">
      <c r="A182" s="54">
        <v>51</v>
      </c>
      <c r="B182" s="56" t="s">
        <v>1050</v>
      </c>
      <c r="C182" s="55" t="s">
        <v>1688</v>
      </c>
      <c r="D182" s="56" t="s">
        <v>1691</v>
      </c>
      <c r="E182" s="73" t="s">
        <v>1051</v>
      </c>
      <c r="F182" s="73" t="s">
        <v>1052</v>
      </c>
      <c r="G182" s="73" t="s">
        <v>1053</v>
      </c>
      <c r="H182" s="73" t="s">
        <v>1054</v>
      </c>
      <c r="I182" s="73" t="s">
        <v>1055</v>
      </c>
      <c r="J182" s="73" t="s">
        <v>1630</v>
      </c>
      <c r="K182" s="60" t="s">
        <v>40</v>
      </c>
      <c r="L182" s="60" t="s">
        <v>1056</v>
      </c>
      <c r="M182" s="57" t="s">
        <v>28</v>
      </c>
      <c r="N182" s="61">
        <v>141.5</v>
      </c>
      <c r="O182" s="62">
        <v>11.2</v>
      </c>
      <c r="P182" s="61">
        <v>130.30000000000001</v>
      </c>
      <c r="Q182" s="63" t="s">
        <v>168</v>
      </c>
      <c r="R182" s="63" t="s">
        <v>1057</v>
      </c>
      <c r="S182" s="77">
        <v>141.5</v>
      </c>
      <c r="T182" s="77">
        <f>N182-S182</f>
        <v>0</v>
      </c>
      <c r="U182" s="63">
        <v>1</v>
      </c>
      <c r="V182" s="63">
        <v>4</v>
      </c>
      <c r="W182" s="85"/>
      <c r="X182" s="84" t="s">
        <v>1617</v>
      </c>
      <c r="Y182" s="80" t="s">
        <v>32</v>
      </c>
      <c r="Z182" s="80" t="s">
        <v>32</v>
      </c>
      <c r="AA182" s="80" t="s">
        <v>32</v>
      </c>
      <c r="AB182" s="68" t="s">
        <v>32</v>
      </c>
      <c r="AC182" s="66"/>
      <c r="AD182" s="68"/>
    </row>
    <row r="183" spans="1:30" ht="16.5" x14ac:dyDescent="0.2">
      <c r="A183" s="1">
        <v>183</v>
      </c>
      <c r="B183" s="2" t="s">
        <v>1058</v>
      </c>
      <c r="C183" s="2" t="s">
        <v>35</v>
      </c>
      <c r="D183" s="2" t="s">
        <v>956</v>
      </c>
      <c r="E183" s="42" t="s">
        <v>1059</v>
      </c>
      <c r="F183" s="42" t="s">
        <v>1060</v>
      </c>
      <c r="G183" s="42" t="s">
        <v>1061</v>
      </c>
      <c r="H183" s="42" t="s">
        <v>25</v>
      </c>
      <c r="I183" s="42" t="s">
        <v>1062</v>
      </c>
      <c r="J183" s="42"/>
      <c r="K183" s="5" t="s">
        <v>40</v>
      </c>
      <c r="L183" s="5" t="s">
        <v>675</v>
      </c>
      <c r="M183" s="3" t="s">
        <v>28</v>
      </c>
      <c r="N183" s="6">
        <v>212</v>
      </c>
      <c r="O183" s="7">
        <v>16.899999999999999</v>
      </c>
      <c r="P183" s="6">
        <v>195.1</v>
      </c>
      <c r="Q183" s="8" t="s">
        <v>168</v>
      </c>
      <c r="R183" s="8" t="s">
        <v>1063</v>
      </c>
      <c r="S183" s="8"/>
      <c r="T183" s="8"/>
      <c r="U183" s="8">
        <v>1</v>
      </c>
      <c r="V183" s="8">
        <v>1</v>
      </c>
      <c r="W183" s="9"/>
      <c r="X183" s="9"/>
      <c r="Y183" s="19" t="s">
        <v>32</v>
      </c>
      <c r="Z183" s="19" t="s">
        <v>32</v>
      </c>
      <c r="AA183" s="19" t="s">
        <v>32</v>
      </c>
      <c r="AB183" s="20" t="s">
        <v>32</v>
      </c>
      <c r="AC183" s="21" t="s">
        <v>1064</v>
      </c>
      <c r="AD183" s="20"/>
    </row>
    <row r="184" spans="1:30" ht="16.5" x14ac:dyDescent="0.2">
      <c r="A184" s="1">
        <v>184</v>
      </c>
      <c r="B184" s="2" t="s">
        <v>1065</v>
      </c>
      <c r="C184" s="2" t="s">
        <v>35</v>
      </c>
      <c r="D184" s="2" t="s">
        <v>942</v>
      </c>
      <c r="E184" s="42" t="s">
        <v>1066</v>
      </c>
      <c r="F184" s="42" t="s">
        <v>436</v>
      </c>
      <c r="G184" s="42" t="s">
        <v>1067</v>
      </c>
      <c r="H184" s="42" t="s">
        <v>25</v>
      </c>
      <c r="I184" s="42" t="s">
        <v>1068</v>
      </c>
      <c r="J184" s="42"/>
      <c r="K184" s="5" t="s">
        <v>40</v>
      </c>
      <c r="L184" s="5" t="s">
        <v>1069</v>
      </c>
      <c r="M184" s="3" t="s">
        <v>28</v>
      </c>
      <c r="N184" s="6">
        <v>412.2</v>
      </c>
      <c r="O184" s="7">
        <v>66.400000000000006</v>
      </c>
      <c r="P184" s="6">
        <v>345.8</v>
      </c>
      <c r="Q184" s="8" t="s">
        <v>168</v>
      </c>
      <c r="R184" s="8" t="s">
        <v>1070</v>
      </c>
      <c r="S184" s="8"/>
      <c r="T184" s="8"/>
      <c r="U184" s="8">
        <v>1</v>
      </c>
      <c r="V184" s="8">
        <v>1</v>
      </c>
      <c r="W184" s="9"/>
      <c r="X184" s="9"/>
      <c r="Y184" s="19" t="s">
        <v>32</v>
      </c>
      <c r="Z184" s="19" t="s">
        <v>32</v>
      </c>
      <c r="AA184" s="19" t="s">
        <v>32</v>
      </c>
      <c r="AB184" s="20" t="s">
        <v>32</v>
      </c>
      <c r="AC184" s="21" t="s">
        <v>1071</v>
      </c>
      <c r="AD184" s="20"/>
    </row>
    <row r="185" spans="1:30" ht="16.5" x14ac:dyDescent="0.2">
      <c r="A185" s="1">
        <v>185</v>
      </c>
      <c r="B185" s="2" t="s">
        <v>1072</v>
      </c>
      <c r="C185" s="2" t="s">
        <v>35</v>
      </c>
      <c r="D185" s="2" t="s">
        <v>956</v>
      </c>
      <c r="E185" s="42" t="s">
        <v>1073</v>
      </c>
      <c r="F185" s="42" t="s">
        <v>569</v>
      </c>
      <c r="G185" s="42" t="s">
        <v>1074</v>
      </c>
      <c r="H185" s="42" t="s">
        <v>25</v>
      </c>
      <c r="I185" s="42" t="s">
        <v>1075</v>
      </c>
      <c r="J185" s="42"/>
      <c r="K185" s="5" t="s">
        <v>40</v>
      </c>
      <c r="L185" s="5" t="s">
        <v>1076</v>
      </c>
      <c r="M185" s="3" t="s">
        <v>28</v>
      </c>
      <c r="N185" s="6">
        <v>352.6</v>
      </c>
      <c r="O185" s="7">
        <v>28.3</v>
      </c>
      <c r="P185" s="6">
        <v>324.3</v>
      </c>
      <c r="Q185" s="8" t="s">
        <v>168</v>
      </c>
      <c r="R185" s="8" t="s">
        <v>1077</v>
      </c>
      <c r="S185" s="8"/>
      <c r="T185" s="8"/>
      <c r="U185" s="8">
        <v>1</v>
      </c>
      <c r="V185" s="8">
        <v>1</v>
      </c>
      <c r="W185" s="9"/>
      <c r="X185" s="9"/>
      <c r="Y185" s="19" t="s">
        <v>32</v>
      </c>
      <c r="Z185" s="19" t="s">
        <v>32</v>
      </c>
      <c r="AA185" s="19" t="s">
        <v>32</v>
      </c>
      <c r="AB185" s="20" t="s">
        <v>32</v>
      </c>
      <c r="AC185" s="21" t="s">
        <v>1078</v>
      </c>
      <c r="AD185" s="20"/>
    </row>
    <row r="186" spans="1:30" s="65" customFormat="1" ht="30" x14ac:dyDescent="0.2">
      <c r="A186" s="54">
        <v>52</v>
      </c>
      <c r="B186" s="55" t="s">
        <v>1689</v>
      </c>
      <c r="C186" s="56" t="s">
        <v>35</v>
      </c>
      <c r="D186" s="56" t="s">
        <v>1692</v>
      </c>
      <c r="E186" s="73" t="s">
        <v>1079</v>
      </c>
      <c r="F186" s="73" t="s">
        <v>63</v>
      </c>
      <c r="G186" s="73" t="s">
        <v>1080</v>
      </c>
      <c r="H186" s="73" t="s">
        <v>25</v>
      </c>
      <c r="I186" s="73" t="s">
        <v>1081</v>
      </c>
      <c r="J186" s="73" t="s">
        <v>1630</v>
      </c>
      <c r="K186" s="60" t="s">
        <v>40</v>
      </c>
      <c r="L186" s="60" t="s">
        <v>1082</v>
      </c>
      <c r="M186" s="57" t="s">
        <v>28</v>
      </c>
      <c r="N186" s="61">
        <v>81.900000000000006</v>
      </c>
      <c r="O186" s="62">
        <v>13.2</v>
      </c>
      <c r="P186" s="61">
        <v>68.7</v>
      </c>
      <c r="Q186" s="63" t="s">
        <v>168</v>
      </c>
      <c r="R186" s="63" t="s">
        <v>1083</v>
      </c>
      <c r="S186" s="77">
        <v>81.900000000000006</v>
      </c>
      <c r="T186" s="77">
        <f>N186-S186</f>
        <v>0</v>
      </c>
      <c r="U186" s="63">
        <v>1</v>
      </c>
      <c r="V186" s="63">
        <v>4</v>
      </c>
      <c r="W186" s="85" t="s">
        <v>1084</v>
      </c>
      <c r="X186" s="84" t="s">
        <v>1617</v>
      </c>
      <c r="Y186" s="80" t="s">
        <v>32</v>
      </c>
      <c r="Z186" s="80" t="s">
        <v>32</v>
      </c>
      <c r="AA186" s="80" t="s">
        <v>32</v>
      </c>
      <c r="AB186" s="68" t="s">
        <v>32</v>
      </c>
      <c r="AC186" s="71" t="s">
        <v>1085</v>
      </c>
      <c r="AD186" s="68" t="s">
        <v>141</v>
      </c>
    </row>
    <row r="187" spans="1:30" s="15" customFormat="1" ht="45" x14ac:dyDescent="0.2">
      <c r="A187" s="1">
        <v>187</v>
      </c>
      <c r="B187" s="2" t="s">
        <v>1086</v>
      </c>
      <c r="C187" s="2" t="s">
        <v>35</v>
      </c>
      <c r="D187" s="2" t="s">
        <v>942</v>
      </c>
      <c r="E187" s="42" t="s">
        <v>1087</v>
      </c>
      <c r="F187" s="42" t="s">
        <v>448</v>
      </c>
      <c r="G187" s="42" t="s">
        <v>1088</v>
      </c>
      <c r="H187" s="42" t="s">
        <v>25</v>
      </c>
      <c r="I187" s="42" t="s">
        <v>1089</v>
      </c>
      <c r="J187" s="42"/>
      <c r="K187" s="5" t="s">
        <v>40</v>
      </c>
      <c r="L187" s="5" t="s">
        <v>1090</v>
      </c>
      <c r="M187" s="3" t="s">
        <v>28</v>
      </c>
      <c r="N187" s="6">
        <v>82.7</v>
      </c>
      <c r="O187" s="7">
        <v>13.5</v>
      </c>
      <c r="P187" s="6">
        <v>69.2</v>
      </c>
      <c r="Q187" s="8" t="s">
        <v>168</v>
      </c>
      <c r="R187" s="8" t="s">
        <v>1091</v>
      </c>
      <c r="S187" s="8"/>
      <c r="T187" s="8"/>
      <c r="U187" s="8">
        <v>1</v>
      </c>
      <c r="V187" s="8">
        <v>1</v>
      </c>
      <c r="W187" s="9" t="s">
        <v>1084</v>
      </c>
      <c r="X187" s="9"/>
      <c r="Y187" s="10" t="s">
        <v>32</v>
      </c>
      <c r="Z187" s="10" t="s">
        <v>32</v>
      </c>
      <c r="AA187" s="10" t="s">
        <v>32</v>
      </c>
      <c r="AB187" s="14" t="s">
        <v>32</v>
      </c>
      <c r="AC187" s="12" t="s">
        <v>1092</v>
      </c>
      <c r="AD187" s="14" t="s">
        <v>141</v>
      </c>
    </row>
    <row r="188" spans="1:30" s="65" customFormat="1" ht="16.5" x14ac:dyDescent="0.2">
      <c r="A188" s="54">
        <v>53</v>
      </c>
      <c r="B188" s="56" t="s">
        <v>1690</v>
      </c>
      <c r="C188" s="56" t="s">
        <v>35</v>
      </c>
      <c r="D188" s="56" t="s">
        <v>1692</v>
      </c>
      <c r="E188" s="73" t="s">
        <v>1693</v>
      </c>
      <c r="F188" s="73" t="s">
        <v>448</v>
      </c>
      <c r="G188" s="73"/>
      <c r="H188" s="73"/>
      <c r="I188" s="73"/>
      <c r="J188" s="73"/>
      <c r="K188" s="60" t="s">
        <v>40</v>
      </c>
      <c r="L188" s="60" t="s">
        <v>1093</v>
      </c>
      <c r="M188" s="57" t="s">
        <v>28</v>
      </c>
      <c r="N188" s="61">
        <v>163.1</v>
      </c>
      <c r="O188" s="62">
        <v>26.5</v>
      </c>
      <c r="P188" s="61">
        <v>136.6</v>
      </c>
      <c r="Q188" s="63" t="s">
        <v>168</v>
      </c>
      <c r="R188" s="63" t="s">
        <v>1094</v>
      </c>
      <c r="S188" s="77"/>
      <c r="T188" s="77">
        <f>N188-S188</f>
        <v>163.1</v>
      </c>
      <c r="U188" s="63"/>
      <c r="V188" s="63">
        <v>4</v>
      </c>
      <c r="W188" s="85"/>
      <c r="X188" s="84" t="s">
        <v>1617</v>
      </c>
      <c r="Y188" s="80" t="s">
        <v>32</v>
      </c>
      <c r="Z188" s="80"/>
      <c r="AA188" s="80" t="s">
        <v>32</v>
      </c>
      <c r="AB188" s="68" t="s">
        <v>32</v>
      </c>
      <c r="AC188" s="71" t="s">
        <v>1095</v>
      </c>
      <c r="AD188" s="68"/>
    </row>
    <row r="189" spans="1:30" s="15" customFormat="1" ht="75" x14ac:dyDescent="0.2">
      <c r="A189" s="1">
        <v>189</v>
      </c>
      <c r="B189" s="39" t="s">
        <v>1096</v>
      </c>
      <c r="C189" s="2" t="s">
        <v>35</v>
      </c>
      <c r="D189" s="2" t="s">
        <v>956</v>
      </c>
      <c r="E189" s="42" t="s">
        <v>1097</v>
      </c>
      <c r="F189" s="42" t="s">
        <v>1098</v>
      </c>
      <c r="G189" s="42" t="s">
        <v>1099</v>
      </c>
      <c r="H189" s="42" t="s">
        <v>25</v>
      </c>
      <c r="I189" s="42" t="s">
        <v>1100</v>
      </c>
      <c r="J189" s="42"/>
      <c r="K189" s="5" t="s">
        <v>40</v>
      </c>
      <c r="L189" s="5" t="s">
        <v>1101</v>
      </c>
      <c r="M189" s="3" t="s">
        <v>28</v>
      </c>
      <c r="N189" s="6">
        <v>351.8</v>
      </c>
      <c r="O189" s="7">
        <v>28.6</v>
      </c>
      <c r="P189" s="6">
        <v>323.2</v>
      </c>
      <c r="Q189" s="8" t="s">
        <v>168</v>
      </c>
      <c r="R189" s="8" t="s">
        <v>1102</v>
      </c>
      <c r="S189" s="8"/>
      <c r="T189" s="8"/>
      <c r="U189" s="8">
        <v>1</v>
      </c>
      <c r="V189" s="8">
        <v>1</v>
      </c>
      <c r="W189" s="9" t="s">
        <v>1103</v>
      </c>
      <c r="X189" s="9"/>
      <c r="Y189" s="10" t="s">
        <v>32</v>
      </c>
      <c r="Z189" s="10" t="s">
        <v>32</v>
      </c>
      <c r="AA189" s="10" t="s">
        <v>32</v>
      </c>
      <c r="AB189" s="14" t="s">
        <v>32</v>
      </c>
      <c r="AC189" s="12" t="s">
        <v>1104</v>
      </c>
      <c r="AD189" s="14" t="s">
        <v>986</v>
      </c>
    </row>
    <row r="190" spans="1:30" s="15" customFormat="1" ht="45" x14ac:dyDescent="0.2">
      <c r="A190" s="1">
        <v>190</v>
      </c>
      <c r="B190" s="2" t="s">
        <v>1105</v>
      </c>
      <c r="C190" s="2" t="s">
        <v>35</v>
      </c>
      <c r="D190" s="2" t="s">
        <v>942</v>
      </c>
      <c r="E190" s="42" t="s">
        <v>1106</v>
      </c>
      <c r="F190" s="42" t="s">
        <v>569</v>
      </c>
      <c r="G190" s="42" t="s">
        <v>1107</v>
      </c>
      <c r="H190" s="42" t="s">
        <v>25</v>
      </c>
      <c r="I190" s="42" t="s">
        <v>1108</v>
      </c>
      <c r="J190" s="42"/>
      <c r="K190" s="5" t="s">
        <v>40</v>
      </c>
      <c r="L190" s="5" t="s">
        <v>1109</v>
      </c>
      <c r="M190" s="3" t="s">
        <v>28</v>
      </c>
      <c r="N190" s="6">
        <v>323.89999999999998</v>
      </c>
      <c r="O190" s="7">
        <v>53</v>
      </c>
      <c r="P190" s="6">
        <v>270.89999999999998</v>
      </c>
      <c r="Q190" s="8" t="s">
        <v>168</v>
      </c>
      <c r="R190" s="8" t="s">
        <v>1110</v>
      </c>
      <c r="S190" s="8"/>
      <c r="T190" s="8"/>
      <c r="U190" s="8"/>
      <c r="V190" s="8">
        <v>1</v>
      </c>
      <c r="W190" s="9" t="s">
        <v>1111</v>
      </c>
      <c r="X190" s="9"/>
      <c r="Y190" s="10" t="s">
        <v>32</v>
      </c>
      <c r="Z190" s="10" t="s">
        <v>32</v>
      </c>
      <c r="AA190" s="10" t="s">
        <v>32</v>
      </c>
      <c r="AB190" s="14" t="s">
        <v>32</v>
      </c>
      <c r="AC190" s="12" t="s">
        <v>1112</v>
      </c>
      <c r="AD190" s="14" t="s">
        <v>141</v>
      </c>
    </row>
    <row r="191" spans="1:30" s="15" customFormat="1" ht="16.5" x14ac:dyDescent="0.2">
      <c r="A191" s="1">
        <v>191</v>
      </c>
      <c r="B191" s="2" t="s">
        <v>1113</v>
      </c>
      <c r="C191" s="2" t="s">
        <v>35</v>
      </c>
      <c r="D191" s="2" t="s">
        <v>956</v>
      </c>
      <c r="E191" s="42" t="s">
        <v>1114</v>
      </c>
      <c r="F191" s="42" t="s">
        <v>1115</v>
      </c>
      <c r="G191" s="42" t="s">
        <v>1116</v>
      </c>
      <c r="H191" s="42" t="s">
        <v>25</v>
      </c>
      <c r="I191" s="42" t="s">
        <v>1117</v>
      </c>
      <c r="J191" s="42"/>
      <c r="K191" s="5" t="s">
        <v>40</v>
      </c>
      <c r="L191" s="5" t="s">
        <v>1118</v>
      </c>
      <c r="M191" s="3" t="s">
        <v>28</v>
      </c>
      <c r="N191" s="6">
        <v>211.6</v>
      </c>
      <c r="O191" s="7">
        <v>17.399999999999999</v>
      </c>
      <c r="P191" s="6">
        <v>194.2</v>
      </c>
      <c r="Q191" s="8" t="s">
        <v>168</v>
      </c>
      <c r="R191" s="8" t="s">
        <v>1119</v>
      </c>
      <c r="S191" s="8"/>
      <c r="T191" s="8"/>
      <c r="U191" s="8"/>
      <c r="V191" s="8">
        <v>1</v>
      </c>
      <c r="W191" s="9"/>
      <c r="X191" s="9"/>
      <c r="Y191" s="10" t="s">
        <v>32</v>
      </c>
      <c r="Z191" s="10" t="s">
        <v>32</v>
      </c>
      <c r="AA191" s="10" t="s">
        <v>32</v>
      </c>
      <c r="AB191" s="14" t="s">
        <v>32</v>
      </c>
      <c r="AC191" s="12" t="s">
        <v>1120</v>
      </c>
      <c r="AD191" s="14"/>
    </row>
    <row r="192" spans="1:30" s="15" customFormat="1" ht="16.5" x14ac:dyDescent="0.2">
      <c r="A192" s="1">
        <v>192</v>
      </c>
      <c r="B192" s="2" t="s">
        <v>1121</v>
      </c>
      <c r="C192" s="2" t="s">
        <v>35</v>
      </c>
      <c r="D192" s="2" t="s">
        <v>942</v>
      </c>
      <c r="E192" s="42" t="s">
        <v>1122</v>
      </c>
      <c r="F192" s="42" t="s">
        <v>1123</v>
      </c>
      <c r="G192" s="42" t="s">
        <v>1124</v>
      </c>
      <c r="H192" s="42" t="s">
        <v>25</v>
      </c>
      <c r="I192" s="42" t="s">
        <v>1125</v>
      </c>
      <c r="J192" s="42"/>
      <c r="K192" s="5" t="s">
        <v>40</v>
      </c>
      <c r="L192" s="5" t="s">
        <v>1126</v>
      </c>
      <c r="M192" s="3" t="s">
        <v>28</v>
      </c>
      <c r="N192" s="6">
        <v>403.6</v>
      </c>
      <c r="O192" s="7">
        <v>66.599999999999994</v>
      </c>
      <c r="P192" s="6">
        <v>337</v>
      </c>
      <c r="Q192" s="8" t="s">
        <v>168</v>
      </c>
      <c r="R192" s="8" t="s">
        <v>1127</v>
      </c>
      <c r="S192" s="8"/>
      <c r="T192" s="8"/>
      <c r="U192" s="8">
        <v>1</v>
      </c>
      <c r="V192" s="8">
        <v>1</v>
      </c>
      <c r="W192" s="9"/>
      <c r="X192" s="9"/>
      <c r="Y192" s="10" t="s">
        <v>32</v>
      </c>
      <c r="Z192" s="10" t="s">
        <v>32</v>
      </c>
      <c r="AA192" s="10" t="s">
        <v>32</v>
      </c>
      <c r="AB192" s="14" t="s">
        <v>32</v>
      </c>
      <c r="AC192" s="12" t="s">
        <v>1128</v>
      </c>
      <c r="AD192" s="14"/>
    </row>
    <row r="193" spans="1:30" s="15" customFormat="1" ht="16.5" x14ac:dyDescent="0.2">
      <c r="A193" s="1">
        <v>193</v>
      </c>
      <c r="B193" s="2" t="s">
        <v>1129</v>
      </c>
      <c r="C193" s="2" t="s">
        <v>35</v>
      </c>
      <c r="D193" s="2" t="s">
        <v>956</v>
      </c>
      <c r="E193" s="42" t="s">
        <v>1130</v>
      </c>
      <c r="F193" s="42" t="s">
        <v>569</v>
      </c>
      <c r="G193" s="42" t="s">
        <v>1131</v>
      </c>
      <c r="H193" s="42" t="s">
        <v>25</v>
      </c>
      <c r="I193" s="42" t="s">
        <v>1132</v>
      </c>
      <c r="J193" s="42"/>
      <c r="K193" s="5" t="s">
        <v>40</v>
      </c>
      <c r="L193" s="5" t="s">
        <v>1133</v>
      </c>
      <c r="M193" s="3" t="s">
        <v>28</v>
      </c>
      <c r="N193" s="6">
        <v>282</v>
      </c>
      <c r="O193" s="7">
        <v>23.5</v>
      </c>
      <c r="P193" s="6">
        <v>258.5</v>
      </c>
      <c r="Q193" s="8" t="s">
        <v>168</v>
      </c>
      <c r="R193" s="8" t="s">
        <v>1134</v>
      </c>
      <c r="S193" s="8"/>
      <c r="T193" s="8"/>
      <c r="U193" s="8">
        <v>1</v>
      </c>
      <c r="V193" s="8">
        <v>1</v>
      </c>
      <c r="W193" s="9"/>
      <c r="X193" s="9"/>
      <c r="Y193" s="10" t="s">
        <v>32</v>
      </c>
      <c r="Z193" s="10" t="s">
        <v>32</v>
      </c>
      <c r="AA193" s="10" t="s">
        <v>32</v>
      </c>
      <c r="AB193" s="14" t="s">
        <v>32</v>
      </c>
      <c r="AC193" s="12" t="s">
        <v>1135</v>
      </c>
      <c r="AD193" s="14"/>
    </row>
    <row r="194" spans="1:30" s="15" customFormat="1" ht="16.5" x14ac:dyDescent="0.2">
      <c r="A194" s="1">
        <v>194</v>
      </c>
      <c r="B194" s="2" t="s">
        <v>1136</v>
      </c>
      <c r="C194" s="2" t="s">
        <v>35</v>
      </c>
      <c r="D194" s="2" t="s">
        <v>942</v>
      </c>
      <c r="E194" s="42" t="s">
        <v>1137</v>
      </c>
      <c r="F194" s="42" t="s">
        <v>569</v>
      </c>
      <c r="G194" s="42" t="s">
        <v>1138</v>
      </c>
      <c r="H194" s="42" t="s">
        <v>25</v>
      </c>
      <c r="I194" s="42" t="s">
        <v>1139</v>
      </c>
      <c r="J194" s="42"/>
      <c r="K194" s="5" t="s">
        <v>40</v>
      </c>
      <c r="L194" s="5" t="s">
        <v>1140</v>
      </c>
      <c r="M194" s="3" t="s">
        <v>28</v>
      </c>
      <c r="N194" s="6">
        <v>242.2</v>
      </c>
      <c r="O194" s="7">
        <v>40.200000000000003</v>
      </c>
      <c r="P194" s="6">
        <v>202</v>
      </c>
      <c r="Q194" s="8" t="s">
        <v>168</v>
      </c>
      <c r="R194" s="8" t="s">
        <v>1141</v>
      </c>
      <c r="S194" s="8"/>
      <c r="T194" s="8"/>
      <c r="U194" s="8">
        <v>1</v>
      </c>
      <c r="V194" s="8">
        <v>1</v>
      </c>
      <c r="W194" s="9"/>
      <c r="X194" s="9"/>
      <c r="Y194" s="10" t="s">
        <v>32</v>
      </c>
      <c r="Z194" s="10" t="s">
        <v>32</v>
      </c>
      <c r="AA194" s="10" t="s">
        <v>32</v>
      </c>
      <c r="AB194" s="14" t="s">
        <v>32</v>
      </c>
      <c r="AC194" s="12" t="s">
        <v>1142</v>
      </c>
      <c r="AD194" s="14"/>
    </row>
    <row r="195" spans="1:30" s="15" customFormat="1" ht="16.5" x14ac:dyDescent="0.2">
      <c r="A195" s="1">
        <v>195</v>
      </c>
      <c r="B195" s="2" t="s">
        <v>1143</v>
      </c>
      <c r="C195" s="2" t="s">
        <v>35</v>
      </c>
      <c r="D195" s="2" t="s">
        <v>956</v>
      </c>
      <c r="E195" s="42" t="s">
        <v>1144</v>
      </c>
      <c r="F195" s="42" t="s">
        <v>436</v>
      </c>
      <c r="G195" s="42" t="s">
        <v>1145</v>
      </c>
      <c r="H195" s="42" t="s">
        <v>25</v>
      </c>
      <c r="I195" s="42" t="s">
        <v>1146</v>
      </c>
      <c r="J195" s="42"/>
      <c r="K195" s="5" t="s">
        <v>40</v>
      </c>
      <c r="L195" s="5" t="s">
        <v>1147</v>
      </c>
      <c r="M195" s="3" t="s">
        <v>28</v>
      </c>
      <c r="N195" s="6">
        <v>212.6</v>
      </c>
      <c r="O195" s="7">
        <v>19.3</v>
      </c>
      <c r="P195" s="6">
        <v>193.3</v>
      </c>
      <c r="Q195" s="8" t="s">
        <v>168</v>
      </c>
      <c r="R195" s="8">
        <v>1677</v>
      </c>
      <c r="S195" s="8"/>
      <c r="T195" s="8"/>
      <c r="U195" s="8">
        <v>1</v>
      </c>
      <c r="V195" s="8">
        <v>1</v>
      </c>
      <c r="W195" s="9"/>
      <c r="X195" s="9"/>
      <c r="Y195" s="10" t="s">
        <v>32</v>
      </c>
      <c r="Z195" s="10" t="s">
        <v>32</v>
      </c>
      <c r="AA195" s="10" t="s">
        <v>32</v>
      </c>
      <c r="AB195" s="14" t="s">
        <v>32</v>
      </c>
      <c r="AC195" s="12" t="s">
        <v>204</v>
      </c>
      <c r="AD195" s="14"/>
    </row>
    <row r="196" spans="1:30" s="15" customFormat="1" ht="45" x14ac:dyDescent="0.2">
      <c r="A196" s="1">
        <v>196</v>
      </c>
      <c r="B196" s="2" t="s">
        <v>1148</v>
      </c>
      <c r="C196" s="2" t="s">
        <v>35</v>
      </c>
      <c r="D196" s="2" t="s">
        <v>942</v>
      </c>
      <c r="E196" s="42" t="s">
        <v>1149</v>
      </c>
      <c r="F196" s="42" t="s">
        <v>569</v>
      </c>
      <c r="G196" s="42" t="s">
        <v>1150</v>
      </c>
      <c r="H196" s="42" t="s">
        <v>25</v>
      </c>
      <c r="I196" s="42" t="s">
        <v>1151</v>
      </c>
      <c r="J196" s="42"/>
      <c r="K196" s="5" t="s">
        <v>40</v>
      </c>
      <c r="L196" s="5" t="s">
        <v>1152</v>
      </c>
      <c r="M196" s="3" t="s">
        <v>28</v>
      </c>
      <c r="N196" s="6">
        <v>481.3</v>
      </c>
      <c r="O196" s="7">
        <v>80.099999999999994</v>
      </c>
      <c r="P196" s="6">
        <v>401.2</v>
      </c>
      <c r="Q196" s="8" t="s">
        <v>168</v>
      </c>
      <c r="R196" s="8" t="s">
        <v>1153</v>
      </c>
      <c r="S196" s="8"/>
      <c r="T196" s="8"/>
      <c r="U196" s="8">
        <v>1</v>
      </c>
      <c r="V196" s="8">
        <v>1</v>
      </c>
      <c r="W196" s="9" t="s">
        <v>1154</v>
      </c>
      <c r="X196" s="9"/>
      <c r="Y196" s="10" t="s">
        <v>32</v>
      </c>
      <c r="Z196" s="10" t="s">
        <v>32</v>
      </c>
      <c r="AA196" s="10" t="s">
        <v>32</v>
      </c>
      <c r="AB196" s="14" t="s">
        <v>32</v>
      </c>
      <c r="AC196" s="18"/>
      <c r="AD196" s="14" t="s">
        <v>141</v>
      </c>
    </row>
    <row r="197" spans="1:30" s="15" customFormat="1" ht="16.5" x14ac:dyDescent="0.2">
      <c r="A197" s="1">
        <v>197</v>
      </c>
      <c r="B197" s="2" t="s">
        <v>1155</v>
      </c>
      <c r="C197" s="2" t="s">
        <v>35</v>
      </c>
      <c r="D197" s="2" t="s">
        <v>956</v>
      </c>
      <c r="E197" s="42" t="s">
        <v>1156</v>
      </c>
      <c r="F197" s="42" t="s">
        <v>436</v>
      </c>
      <c r="G197" s="42" t="s">
        <v>1157</v>
      </c>
      <c r="H197" s="42" t="s">
        <v>25</v>
      </c>
      <c r="I197" s="42" t="s">
        <v>1158</v>
      </c>
      <c r="J197" s="42"/>
      <c r="K197" s="5" t="s">
        <v>40</v>
      </c>
      <c r="L197" s="5" t="s">
        <v>1159</v>
      </c>
      <c r="M197" s="3" t="s">
        <v>28</v>
      </c>
      <c r="N197" s="6">
        <v>281.2</v>
      </c>
      <c r="O197" s="7">
        <v>25.2</v>
      </c>
      <c r="P197" s="6">
        <v>256</v>
      </c>
      <c r="Q197" s="8" t="s">
        <v>168</v>
      </c>
      <c r="R197" s="8" t="s">
        <v>1160</v>
      </c>
      <c r="S197" s="8"/>
      <c r="T197" s="8"/>
      <c r="U197" s="8">
        <v>1</v>
      </c>
      <c r="V197" s="8">
        <v>1</v>
      </c>
      <c r="W197" s="9"/>
      <c r="X197" s="9"/>
      <c r="Y197" s="10" t="s">
        <v>32</v>
      </c>
      <c r="Z197" s="10" t="s">
        <v>32</v>
      </c>
      <c r="AA197" s="10" t="s">
        <v>32</v>
      </c>
      <c r="AB197" s="14" t="s">
        <v>32</v>
      </c>
      <c r="AC197" s="12" t="s">
        <v>1161</v>
      </c>
      <c r="AD197" s="14"/>
    </row>
    <row r="198" spans="1:30" s="15" customFormat="1" ht="16.5" x14ac:dyDescent="0.2">
      <c r="A198" s="1">
        <v>198</v>
      </c>
      <c r="B198" s="2" t="s">
        <v>1162</v>
      </c>
      <c r="C198" s="2" t="s">
        <v>35</v>
      </c>
      <c r="D198" s="2" t="s">
        <v>942</v>
      </c>
      <c r="E198" s="42" t="s">
        <v>1163</v>
      </c>
      <c r="F198" s="42" t="s">
        <v>1164</v>
      </c>
      <c r="G198" s="42" t="s">
        <v>1165</v>
      </c>
      <c r="H198" s="42" t="s">
        <v>25</v>
      </c>
      <c r="I198" s="42" t="s">
        <v>1166</v>
      </c>
      <c r="J198" s="42"/>
      <c r="K198" s="5" t="s">
        <v>40</v>
      </c>
      <c r="L198" s="5" t="s">
        <v>1167</v>
      </c>
      <c r="M198" s="3" t="s">
        <v>28</v>
      </c>
      <c r="N198" s="6">
        <v>243.6</v>
      </c>
      <c r="O198" s="7">
        <v>41.4</v>
      </c>
      <c r="P198" s="6">
        <v>202.2</v>
      </c>
      <c r="Q198" s="8" t="s">
        <v>168</v>
      </c>
      <c r="R198" s="8" t="s">
        <v>1168</v>
      </c>
      <c r="S198" s="8"/>
      <c r="T198" s="8"/>
      <c r="U198" s="8">
        <v>1</v>
      </c>
      <c r="V198" s="8">
        <v>1</v>
      </c>
      <c r="W198" s="9"/>
      <c r="X198" s="9"/>
      <c r="Y198" s="10" t="s">
        <v>32</v>
      </c>
      <c r="Z198" s="10" t="s">
        <v>32</v>
      </c>
      <c r="AA198" s="10" t="s">
        <v>32</v>
      </c>
      <c r="AB198" s="14" t="s">
        <v>32</v>
      </c>
      <c r="AC198" s="18" t="s">
        <v>1169</v>
      </c>
      <c r="AD198" s="14"/>
    </row>
    <row r="199" spans="1:30" s="65" customFormat="1" ht="45" x14ac:dyDescent="0.2">
      <c r="A199" s="54">
        <v>54</v>
      </c>
      <c r="B199" s="55" t="s">
        <v>1699</v>
      </c>
      <c r="C199" s="55" t="s">
        <v>1694</v>
      </c>
      <c r="D199" s="56" t="s">
        <v>1691</v>
      </c>
      <c r="E199" s="73" t="s">
        <v>1695</v>
      </c>
      <c r="F199" s="73" t="s">
        <v>1696</v>
      </c>
      <c r="G199" s="73" t="s">
        <v>1697</v>
      </c>
      <c r="H199" s="73" t="s">
        <v>25</v>
      </c>
      <c r="I199" s="73" t="s">
        <v>1698</v>
      </c>
      <c r="J199" s="73" t="s">
        <v>1630</v>
      </c>
      <c r="K199" s="60" t="s">
        <v>40</v>
      </c>
      <c r="L199" s="60" t="s">
        <v>681</v>
      </c>
      <c r="M199" s="57" t="s">
        <v>28</v>
      </c>
      <c r="N199" s="61">
        <v>281.8</v>
      </c>
      <c r="O199" s="62">
        <v>24.8</v>
      </c>
      <c r="P199" s="61">
        <v>257</v>
      </c>
      <c r="Q199" s="63" t="s">
        <v>168</v>
      </c>
      <c r="R199" s="63" t="s">
        <v>1562</v>
      </c>
      <c r="S199" s="77">
        <v>281.8</v>
      </c>
      <c r="T199" s="77">
        <f>N199-S199</f>
        <v>0</v>
      </c>
      <c r="U199" s="63"/>
      <c r="V199" s="63">
        <v>4</v>
      </c>
      <c r="W199" s="85" t="s">
        <v>1563</v>
      </c>
      <c r="X199" s="84" t="s">
        <v>1617</v>
      </c>
      <c r="Y199" s="80"/>
      <c r="Z199" s="80"/>
      <c r="AA199" s="80"/>
      <c r="AB199" s="68"/>
      <c r="AC199" s="66"/>
      <c r="AD199" s="68"/>
    </row>
    <row r="200" spans="1:30" s="15" customFormat="1" ht="16.5" x14ac:dyDescent="0.2">
      <c r="A200" s="1">
        <v>199</v>
      </c>
      <c r="B200" s="2" t="s">
        <v>1170</v>
      </c>
      <c r="C200" s="2" t="s">
        <v>35</v>
      </c>
      <c r="D200" s="2" t="s">
        <v>942</v>
      </c>
      <c r="E200" s="42" t="s">
        <v>1171</v>
      </c>
      <c r="F200" s="42" t="s">
        <v>63</v>
      </c>
      <c r="G200" s="42" t="s">
        <v>1172</v>
      </c>
      <c r="H200" s="42" t="s">
        <v>25</v>
      </c>
      <c r="I200" s="42" t="s">
        <v>1173</v>
      </c>
      <c r="J200" s="42"/>
      <c r="K200" s="5" t="s">
        <v>40</v>
      </c>
      <c r="L200" s="5" t="s">
        <v>1174</v>
      </c>
      <c r="M200" s="3" t="s">
        <v>28</v>
      </c>
      <c r="N200" s="6">
        <v>401.1</v>
      </c>
      <c r="O200" s="7">
        <v>67.7</v>
      </c>
      <c r="P200" s="6">
        <v>333.4</v>
      </c>
      <c r="Q200" s="8" t="s">
        <v>168</v>
      </c>
      <c r="R200" s="8" t="s">
        <v>1175</v>
      </c>
      <c r="S200" s="8"/>
      <c r="T200" s="8"/>
      <c r="U200" s="8">
        <v>1</v>
      </c>
      <c r="V200" s="8">
        <v>1</v>
      </c>
      <c r="W200" s="9"/>
      <c r="X200" s="9"/>
      <c r="Y200" s="10" t="s">
        <v>32</v>
      </c>
      <c r="Z200" s="10" t="s">
        <v>32</v>
      </c>
      <c r="AA200" s="10" t="s">
        <v>32</v>
      </c>
      <c r="AB200" s="14"/>
      <c r="AC200" s="12" t="s">
        <v>1176</v>
      </c>
      <c r="AD200" s="14"/>
    </row>
    <row r="201" spans="1:30" s="15" customFormat="1" ht="45" x14ac:dyDescent="0.2">
      <c r="A201" s="1">
        <v>200</v>
      </c>
      <c r="B201" s="2" t="s">
        <v>1177</v>
      </c>
      <c r="C201" s="2" t="s">
        <v>35</v>
      </c>
      <c r="D201" s="2" t="s">
        <v>956</v>
      </c>
      <c r="E201" s="42" t="s">
        <v>1178</v>
      </c>
      <c r="F201" s="42" t="s">
        <v>63</v>
      </c>
      <c r="G201" s="42" t="s">
        <v>1179</v>
      </c>
      <c r="H201" s="42" t="s">
        <v>25</v>
      </c>
      <c r="I201" s="42" t="s">
        <v>1180</v>
      </c>
      <c r="J201" s="42"/>
      <c r="K201" s="5" t="s">
        <v>40</v>
      </c>
      <c r="L201" s="5" t="s">
        <v>1181</v>
      </c>
      <c r="M201" s="3" t="s">
        <v>28</v>
      </c>
      <c r="N201" s="6">
        <v>352</v>
      </c>
      <c r="O201" s="7">
        <v>30.5</v>
      </c>
      <c r="P201" s="6">
        <v>321.5</v>
      </c>
      <c r="Q201" s="8" t="s">
        <v>168</v>
      </c>
      <c r="R201" s="8" t="s">
        <v>1182</v>
      </c>
      <c r="S201" s="8"/>
      <c r="T201" s="8"/>
      <c r="U201" s="8"/>
      <c r="V201" s="8">
        <v>1</v>
      </c>
      <c r="W201" s="9" t="s">
        <v>1183</v>
      </c>
      <c r="X201" s="9"/>
      <c r="Y201" s="10" t="s">
        <v>32</v>
      </c>
      <c r="Z201" s="10" t="s">
        <v>32</v>
      </c>
      <c r="AA201" s="10" t="s">
        <v>32</v>
      </c>
      <c r="AB201" s="14" t="s">
        <v>32</v>
      </c>
      <c r="AC201" s="18" t="s">
        <v>1184</v>
      </c>
      <c r="AD201" s="14" t="s">
        <v>141</v>
      </c>
    </row>
    <row r="202" spans="1:30" s="15" customFormat="1" ht="16.5" x14ac:dyDescent="0.2">
      <c r="A202" s="1">
        <v>201</v>
      </c>
      <c r="B202" s="2" t="s">
        <v>1185</v>
      </c>
      <c r="C202" s="2" t="s">
        <v>35</v>
      </c>
      <c r="D202" s="2" t="s">
        <v>942</v>
      </c>
      <c r="E202" s="42" t="s">
        <v>1186</v>
      </c>
      <c r="F202" s="42" t="s">
        <v>63</v>
      </c>
      <c r="G202" s="42" t="s">
        <v>1187</v>
      </c>
      <c r="H202" s="42" t="s">
        <v>25</v>
      </c>
      <c r="I202" s="42" t="s">
        <v>1188</v>
      </c>
      <c r="J202" s="42"/>
      <c r="K202" s="5" t="s">
        <v>40</v>
      </c>
      <c r="L202" s="5" t="s">
        <v>1189</v>
      </c>
      <c r="M202" s="3" t="s">
        <v>28</v>
      </c>
      <c r="N202" s="6">
        <v>245.5</v>
      </c>
      <c r="O202" s="7">
        <v>41.4</v>
      </c>
      <c r="P202" s="6">
        <v>204.1</v>
      </c>
      <c r="Q202" s="8" t="s">
        <v>168</v>
      </c>
      <c r="R202" s="8" t="s">
        <v>1190</v>
      </c>
      <c r="S202" s="8"/>
      <c r="T202" s="8"/>
      <c r="U202" s="8">
        <v>1</v>
      </c>
      <c r="V202" s="8">
        <v>1</v>
      </c>
      <c r="W202" s="9"/>
      <c r="X202" s="9"/>
      <c r="Y202" s="10" t="s">
        <v>32</v>
      </c>
      <c r="Z202" s="10" t="s">
        <v>32</v>
      </c>
      <c r="AA202" s="10" t="s">
        <v>32</v>
      </c>
      <c r="AB202" s="14" t="s">
        <v>32</v>
      </c>
      <c r="AC202" s="18" t="s">
        <v>1191</v>
      </c>
      <c r="AD202" s="14"/>
    </row>
    <row r="203" spans="1:30" s="15" customFormat="1" ht="16.5" x14ac:dyDescent="0.2">
      <c r="A203" s="1">
        <v>202</v>
      </c>
      <c r="B203" s="2" t="s">
        <v>1192</v>
      </c>
      <c r="C203" s="2" t="s">
        <v>35</v>
      </c>
      <c r="D203" s="2" t="s">
        <v>942</v>
      </c>
      <c r="E203" s="42" t="s">
        <v>1193</v>
      </c>
      <c r="F203" s="42" t="s">
        <v>37</v>
      </c>
      <c r="G203" s="42" t="s">
        <v>1194</v>
      </c>
      <c r="H203" s="42" t="s">
        <v>25</v>
      </c>
      <c r="I203" s="42" t="s">
        <v>1195</v>
      </c>
      <c r="J203" s="42"/>
      <c r="K203" s="5" t="s">
        <v>40</v>
      </c>
      <c r="L203" s="5" t="s">
        <v>1196</v>
      </c>
      <c r="M203" s="3" t="s">
        <v>28</v>
      </c>
      <c r="N203" s="6">
        <v>160.1</v>
      </c>
      <c r="O203" s="7">
        <v>26.8</v>
      </c>
      <c r="P203" s="6">
        <v>133.30000000000001</v>
      </c>
      <c r="Q203" s="8" t="s">
        <v>168</v>
      </c>
      <c r="R203" s="8" t="s">
        <v>1197</v>
      </c>
      <c r="S203" s="8"/>
      <c r="T203" s="8"/>
      <c r="U203" s="8">
        <v>1</v>
      </c>
      <c r="V203" s="8">
        <v>1</v>
      </c>
      <c r="W203" s="9"/>
      <c r="X203" s="9"/>
      <c r="Y203" s="10" t="s">
        <v>32</v>
      </c>
      <c r="Z203" s="10" t="s">
        <v>32</v>
      </c>
      <c r="AA203" s="10" t="s">
        <v>32</v>
      </c>
      <c r="AB203" s="14" t="s">
        <v>32</v>
      </c>
      <c r="AC203" s="18" t="s">
        <v>1198</v>
      </c>
      <c r="AD203" s="14"/>
    </row>
    <row r="204" spans="1:30" s="15" customFormat="1" ht="16.5" x14ac:dyDescent="0.2">
      <c r="A204" s="1">
        <v>203</v>
      </c>
      <c r="B204" s="2" t="s">
        <v>1199</v>
      </c>
      <c r="C204" s="2" t="s">
        <v>35</v>
      </c>
      <c r="D204" s="2" t="s">
        <v>956</v>
      </c>
      <c r="E204" s="42" t="s">
        <v>1200</v>
      </c>
      <c r="F204" s="42" t="s">
        <v>63</v>
      </c>
      <c r="G204" s="42" t="s">
        <v>1201</v>
      </c>
      <c r="H204" s="42" t="s">
        <v>25</v>
      </c>
      <c r="I204" s="42" t="s">
        <v>1202</v>
      </c>
      <c r="J204" s="42"/>
      <c r="K204" s="5" t="s">
        <v>40</v>
      </c>
      <c r="L204" s="5" t="s">
        <v>1203</v>
      </c>
      <c r="M204" s="3" t="s">
        <v>28</v>
      </c>
      <c r="N204" s="6">
        <v>352.1</v>
      </c>
      <c r="O204" s="7">
        <v>30</v>
      </c>
      <c r="P204" s="6">
        <v>322.10000000000002</v>
      </c>
      <c r="Q204" s="8" t="s">
        <v>168</v>
      </c>
      <c r="R204" s="8" t="s">
        <v>1204</v>
      </c>
      <c r="S204" s="8"/>
      <c r="T204" s="8"/>
      <c r="U204" s="8">
        <v>1</v>
      </c>
      <c r="V204" s="8">
        <v>1</v>
      </c>
      <c r="W204" s="9"/>
      <c r="X204" s="9"/>
      <c r="Y204" s="10" t="s">
        <v>32</v>
      </c>
      <c r="Z204" s="10" t="s">
        <v>32</v>
      </c>
      <c r="AA204" s="10" t="s">
        <v>32</v>
      </c>
      <c r="AB204" s="14" t="s">
        <v>32</v>
      </c>
      <c r="AC204" s="18" t="s">
        <v>1205</v>
      </c>
      <c r="AD204" s="14"/>
    </row>
    <row r="205" spans="1:30" s="15" customFormat="1" ht="16.5" x14ac:dyDescent="0.2">
      <c r="A205" s="1">
        <v>204</v>
      </c>
      <c r="B205" s="2" t="s">
        <v>1206</v>
      </c>
      <c r="C205" s="2" t="s">
        <v>35</v>
      </c>
      <c r="D205" s="2" t="s">
        <v>942</v>
      </c>
      <c r="E205" s="42" t="s">
        <v>1207</v>
      </c>
      <c r="F205" s="42" t="s">
        <v>63</v>
      </c>
      <c r="G205" s="42" t="s">
        <v>1208</v>
      </c>
      <c r="H205" s="42" t="s">
        <v>25</v>
      </c>
      <c r="I205" s="42" t="s">
        <v>1209</v>
      </c>
      <c r="J205" s="42"/>
      <c r="K205" s="5" t="s">
        <v>40</v>
      </c>
      <c r="L205" s="5" t="s">
        <v>1210</v>
      </c>
      <c r="M205" s="3" t="s">
        <v>28</v>
      </c>
      <c r="N205" s="6">
        <v>242.9</v>
      </c>
      <c r="O205" s="7">
        <v>40.6</v>
      </c>
      <c r="P205" s="6">
        <v>202.3</v>
      </c>
      <c r="Q205" s="8" t="s">
        <v>168</v>
      </c>
      <c r="R205" s="8" t="s">
        <v>1211</v>
      </c>
      <c r="S205" s="8"/>
      <c r="T205" s="8"/>
      <c r="U205" s="8">
        <v>1</v>
      </c>
      <c r="V205" s="8">
        <v>1</v>
      </c>
      <c r="W205" s="9"/>
      <c r="X205" s="9"/>
      <c r="Y205" s="10" t="s">
        <v>32</v>
      </c>
      <c r="Z205" s="10" t="s">
        <v>32</v>
      </c>
      <c r="AA205" s="10" t="s">
        <v>32</v>
      </c>
      <c r="AB205" s="14" t="s">
        <v>32</v>
      </c>
      <c r="AC205" s="18" t="s">
        <v>1212</v>
      </c>
      <c r="AD205" s="14"/>
    </row>
    <row r="206" spans="1:30" s="15" customFormat="1" ht="16.5" x14ac:dyDescent="0.2">
      <c r="A206" s="1">
        <v>205</v>
      </c>
      <c r="B206" s="2" t="s">
        <v>1213</v>
      </c>
      <c r="C206" s="2" t="s">
        <v>35</v>
      </c>
      <c r="D206" s="2" t="s">
        <v>956</v>
      </c>
      <c r="E206" s="42" t="s">
        <v>1214</v>
      </c>
      <c r="F206" s="42" t="s">
        <v>1215</v>
      </c>
      <c r="G206" s="42" t="s">
        <v>1216</v>
      </c>
      <c r="H206" s="42" t="s">
        <v>25</v>
      </c>
      <c r="I206" s="42" t="s">
        <v>1217</v>
      </c>
      <c r="J206" s="42"/>
      <c r="K206" s="5" t="s">
        <v>40</v>
      </c>
      <c r="L206" s="5" t="s">
        <v>1218</v>
      </c>
      <c r="M206" s="3" t="s">
        <v>28</v>
      </c>
      <c r="N206" s="6">
        <v>142</v>
      </c>
      <c r="O206" s="7">
        <v>11.9</v>
      </c>
      <c r="P206" s="6">
        <v>130.1</v>
      </c>
      <c r="Q206" s="8" t="s">
        <v>168</v>
      </c>
      <c r="R206" s="8" t="s">
        <v>1219</v>
      </c>
      <c r="S206" s="8"/>
      <c r="T206" s="8"/>
      <c r="U206" s="8">
        <v>1</v>
      </c>
      <c r="V206" s="8">
        <v>1</v>
      </c>
      <c r="W206" s="9"/>
      <c r="X206" s="9"/>
      <c r="Y206" s="10" t="s">
        <v>32</v>
      </c>
      <c r="Z206" s="10" t="s">
        <v>32</v>
      </c>
      <c r="AA206" s="10" t="s">
        <v>32</v>
      </c>
      <c r="AB206" s="14" t="s">
        <v>32</v>
      </c>
      <c r="AC206" s="12" t="s">
        <v>1220</v>
      </c>
      <c r="AD206" s="14"/>
    </row>
    <row r="207" spans="1:30" s="65" customFormat="1" ht="30" x14ac:dyDescent="0.2">
      <c r="A207" s="54">
        <v>55</v>
      </c>
      <c r="B207" s="55" t="s">
        <v>1700</v>
      </c>
      <c r="C207" s="56" t="s">
        <v>35</v>
      </c>
      <c r="D207" s="56" t="s">
        <v>1691</v>
      </c>
      <c r="E207" s="73"/>
      <c r="F207" s="73"/>
      <c r="G207" s="73"/>
      <c r="H207" s="73"/>
      <c r="I207" s="73"/>
      <c r="J207" s="73"/>
      <c r="K207" s="60" t="s">
        <v>40</v>
      </c>
      <c r="L207" s="60" t="s">
        <v>1564</v>
      </c>
      <c r="M207" s="57" t="s">
        <v>28</v>
      </c>
      <c r="N207" s="61">
        <v>73.7</v>
      </c>
      <c r="O207" s="62">
        <v>6.7</v>
      </c>
      <c r="P207" s="61">
        <v>67</v>
      </c>
      <c r="Q207" s="63" t="s">
        <v>168</v>
      </c>
      <c r="R207" s="63" t="s">
        <v>1565</v>
      </c>
      <c r="S207" s="77"/>
      <c r="T207" s="77">
        <f>N207-S207</f>
        <v>73.7</v>
      </c>
      <c r="U207" s="63"/>
      <c r="V207" s="63">
        <v>4</v>
      </c>
      <c r="W207" s="85"/>
      <c r="X207" s="84" t="s">
        <v>1617</v>
      </c>
      <c r="Y207" s="80"/>
      <c r="Z207" s="80"/>
      <c r="AA207" s="80"/>
      <c r="AB207" s="68"/>
      <c r="AC207" s="71"/>
      <c r="AD207" s="68"/>
    </row>
    <row r="208" spans="1:30" s="15" customFormat="1" ht="45" x14ac:dyDescent="0.2">
      <c r="A208" s="1">
        <v>206</v>
      </c>
      <c r="B208" s="2" t="s">
        <v>1221</v>
      </c>
      <c r="C208" s="2" t="s">
        <v>35</v>
      </c>
      <c r="D208" s="2" t="s">
        <v>942</v>
      </c>
      <c r="E208" s="42" t="s">
        <v>1222</v>
      </c>
      <c r="F208" s="42" t="s">
        <v>63</v>
      </c>
      <c r="G208" s="42" t="s">
        <v>1223</v>
      </c>
      <c r="H208" s="42" t="s">
        <v>25</v>
      </c>
      <c r="I208" s="42" t="s">
        <v>1224</v>
      </c>
      <c r="J208" s="42"/>
      <c r="K208" s="5" t="s">
        <v>40</v>
      </c>
      <c r="L208" s="5" t="s">
        <v>1225</v>
      </c>
      <c r="M208" s="3" t="s">
        <v>28</v>
      </c>
      <c r="N208" s="6">
        <v>477.2</v>
      </c>
      <c r="O208" s="7">
        <v>76.2</v>
      </c>
      <c r="P208" s="6">
        <v>401</v>
      </c>
      <c r="Q208" s="8" t="s">
        <v>168</v>
      </c>
      <c r="R208" s="8" t="s">
        <v>1226</v>
      </c>
      <c r="S208" s="8"/>
      <c r="T208" s="8"/>
      <c r="U208" s="8"/>
      <c r="V208" s="8">
        <v>1</v>
      </c>
      <c r="W208" s="9" t="s">
        <v>1227</v>
      </c>
      <c r="X208" s="9"/>
      <c r="Y208" s="10" t="s">
        <v>32</v>
      </c>
      <c r="Z208" s="10" t="s">
        <v>32</v>
      </c>
      <c r="AA208" s="10" t="s">
        <v>32</v>
      </c>
      <c r="AB208" s="14" t="s">
        <v>32</v>
      </c>
      <c r="AC208" s="18"/>
      <c r="AD208" s="14" t="s">
        <v>141</v>
      </c>
    </row>
    <row r="209" spans="1:30" s="15" customFormat="1" ht="16.5" x14ac:dyDescent="0.2">
      <c r="A209" s="1">
        <v>207</v>
      </c>
      <c r="B209" s="2" t="s">
        <v>1228</v>
      </c>
      <c r="C209" s="2" t="s">
        <v>35</v>
      </c>
      <c r="D209" s="2" t="s">
        <v>956</v>
      </c>
      <c r="E209" s="42" t="s">
        <v>1229</v>
      </c>
      <c r="F209" s="42" t="s">
        <v>1230</v>
      </c>
      <c r="G209" s="42" t="s">
        <v>1231</v>
      </c>
      <c r="H209" s="42" t="s">
        <v>25</v>
      </c>
      <c r="I209" s="42" t="s">
        <v>1232</v>
      </c>
      <c r="J209" s="42"/>
      <c r="K209" s="5" t="s">
        <v>40</v>
      </c>
      <c r="L209" s="5" t="s">
        <v>1233</v>
      </c>
      <c r="M209" s="3" t="s">
        <v>28</v>
      </c>
      <c r="N209" s="6">
        <v>281.60000000000002</v>
      </c>
      <c r="O209" s="7">
        <v>26</v>
      </c>
      <c r="P209" s="6">
        <v>255.6</v>
      </c>
      <c r="Q209" s="8" t="s">
        <v>168</v>
      </c>
      <c r="R209" s="8" t="s">
        <v>1234</v>
      </c>
      <c r="S209" s="8"/>
      <c r="T209" s="8"/>
      <c r="U209" s="8">
        <v>1</v>
      </c>
      <c r="V209" s="8">
        <v>1</v>
      </c>
      <c r="W209" s="9"/>
      <c r="X209" s="9"/>
      <c r="Y209" s="10" t="s">
        <v>32</v>
      </c>
      <c r="Z209" s="10" t="s">
        <v>32</v>
      </c>
      <c r="AA209" s="10" t="s">
        <v>32</v>
      </c>
      <c r="AB209" s="14" t="s">
        <v>32</v>
      </c>
      <c r="AC209" s="18"/>
      <c r="AD209" s="14"/>
    </row>
    <row r="210" spans="1:30" s="15" customFormat="1" ht="16.5" x14ac:dyDescent="0.2">
      <c r="A210" s="1">
        <v>208</v>
      </c>
      <c r="B210" s="2" t="s">
        <v>1235</v>
      </c>
      <c r="C210" s="2" t="s">
        <v>1236</v>
      </c>
      <c r="D210" s="2" t="s">
        <v>942</v>
      </c>
      <c r="E210" s="42" t="s">
        <v>1237</v>
      </c>
      <c r="F210" s="42" t="s">
        <v>1238</v>
      </c>
      <c r="G210" s="42" t="s">
        <v>1239</v>
      </c>
      <c r="H210" s="42" t="s">
        <v>25</v>
      </c>
      <c r="I210" s="42" t="s">
        <v>1240</v>
      </c>
      <c r="J210" s="42"/>
      <c r="K210" s="5" t="s">
        <v>40</v>
      </c>
      <c r="L210" s="5" t="s">
        <v>1241</v>
      </c>
      <c r="M210" s="3" t="s">
        <v>28</v>
      </c>
      <c r="N210" s="6">
        <v>157.4</v>
      </c>
      <c r="O210" s="7">
        <v>24.7</v>
      </c>
      <c r="P210" s="6">
        <v>132.69999999999999</v>
      </c>
      <c r="Q210" s="8" t="s">
        <v>168</v>
      </c>
      <c r="R210" s="8" t="s">
        <v>1242</v>
      </c>
      <c r="S210" s="8"/>
      <c r="T210" s="8"/>
      <c r="U210" s="8">
        <v>1</v>
      </c>
      <c r="V210" s="8">
        <v>1</v>
      </c>
      <c r="W210" s="9"/>
      <c r="X210" s="9"/>
      <c r="Y210" s="10" t="s">
        <v>32</v>
      </c>
      <c r="Z210" s="10" t="s">
        <v>32</v>
      </c>
      <c r="AA210" s="10" t="s">
        <v>32</v>
      </c>
      <c r="AB210" s="14" t="s">
        <v>32</v>
      </c>
      <c r="AC210" s="12" t="s">
        <v>1243</v>
      </c>
      <c r="AD210" s="14"/>
    </row>
    <row r="211" spans="1:30" s="15" customFormat="1" ht="16.5" x14ac:dyDescent="0.2">
      <c r="A211" s="1">
        <v>209</v>
      </c>
      <c r="B211" s="2" t="s">
        <v>1244</v>
      </c>
      <c r="C211" s="2" t="s">
        <v>35</v>
      </c>
      <c r="D211" s="2" t="s">
        <v>956</v>
      </c>
      <c r="E211" s="42" t="s">
        <v>1245</v>
      </c>
      <c r="F211" s="42" t="s">
        <v>86</v>
      </c>
      <c r="G211" s="42" t="s">
        <v>1246</v>
      </c>
      <c r="H211" s="42" t="s">
        <v>25</v>
      </c>
      <c r="I211" s="42" t="s">
        <v>1247</v>
      </c>
      <c r="J211" s="42"/>
      <c r="K211" s="5" t="s">
        <v>40</v>
      </c>
      <c r="L211" s="5" t="s">
        <v>1248</v>
      </c>
      <c r="M211" s="3" t="s">
        <v>28</v>
      </c>
      <c r="N211" s="6">
        <v>352.4</v>
      </c>
      <c r="O211" s="7">
        <v>33.1</v>
      </c>
      <c r="P211" s="6">
        <v>319.3</v>
      </c>
      <c r="Q211" s="8" t="s">
        <v>168</v>
      </c>
      <c r="R211" s="8" t="s">
        <v>1249</v>
      </c>
      <c r="S211" s="8"/>
      <c r="T211" s="8"/>
      <c r="U211" s="8"/>
      <c r="V211" s="8">
        <v>1</v>
      </c>
      <c r="W211" s="9"/>
      <c r="X211" s="9"/>
      <c r="Y211" s="10" t="s">
        <v>32</v>
      </c>
      <c r="Z211" s="10" t="s">
        <v>32</v>
      </c>
      <c r="AA211" s="10" t="s">
        <v>32</v>
      </c>
      <c r="AB211" s="14" t="s">
        <v>32</v>
      </c>
      <c r="AC211" s="18" t="s">
        <v>1250</v>
      </c>
      <c r="AD211" s="14"/>
    </row>
    <row r="212" spans="1:30" s="15" customFormat="1" ht="60" x14ac:dyDescent="0.2">
      <c r="A212" s="1">
        <v>210</v>
      </c>
      <c r="B212" s="2" t="s">
        <v>1251</v>
      </c>
      <c r="C212" s="2" t="s">
        <v>35</v>
      </c>
      <c r="D212" s="2" t="s">
        <v>942</v>
      </c>
      <c r="E212" s="42" t="s">
        <v>1252</v>
      </c>
      <c r="F212" s="42" t="s">
        <v>179</v>
      </c>
      <c r="G212" s="42" t="s">
        <v>1253</v>
      </c>
      <c r="H212" s="42" t="s">
        <v>25</v>
      </c>
      <c r="I212" s="42" t="s">
        <v>1254</v>
      </c>
      <c r="J212" s="42"/>
      <c r="K212" s="5" t="s">
        <v>40</v>
      </c>
      <c r="L212" s="5" t="s">
        <v>1255</v>
      </c>
      <c r="M212" s="3" t="s">
        <v>28</v>
      </c>
      <c r="N212" s="6">
        <v>313.60000000000002</v>
      </c>
      <c r="O212" s="7">
        <v>49.1</v>
      </c>
      <c r="P212" s="6">
        <v>264.5</v>
      </c>
      <c r="Q212" s="8" t="s">
        <v>168</v>
      </c>
      <c r="R212" s="8" t="s">
        <v>1256</v>
      </c>
      <c r="S212" s="8"/>
      <c r="T212" s="8"/>
      <c r="U212" s="8">
        <v>1</v>
      </c>
      <c r="V212" s="8">
        <v>1</v>
      </c>
      <c r="W212" s="9" t="s">
        <v>1257</v>
      </c>
      <c r="X212" s="9"/>
      <c r="Y212" s="10" t="s">
        <v>32</v>
      </c>
      <c r="Z212" s="10" t="s">
        <v>32</v>
      </c>
      <c r="AA212" s="10" t="s">
        <v>32</v>
      </c>
      <c r="AB212" s="14"/>
      <c r="AC212" s="18"/>
      <c r="AD212" s="14" t="s">
        <v>141</v>
      </c>
    </row>
    <row r="213" spans="1:30" s="15" customFormat="1" ht="45" x14ac:dyDescent="0.2">
      <c r="A213" s="1">
        <v>211</v>
      </c>
      <c r="B213" s="2" t="s">
        <v>1258</v>
      </c>
      <c r="C213" s="2" t="s">
        <v>35</v>
      </c>
      <c r="D213" s="2" t="s">
        <v>956</v>
      </c>
      <c r="E213" s="42" t="s">
        <v>1259</v>
      </c>
      <c r="F213" s="42" t="s">
        <v>45</v>
      </c>
      <c r="G213" s="42" t="s">
        <v>1260</v>
      </c>
      <c r="H213" s="42" t="s">
        <v>25</v>
      </c>
      <c r="I213" s="42" t="s">
        <v>1261</v>
      </c>
      <c r="J213" s="42"/>
      <c r="K213" s="5" t="s">
        <v>40</v>
      </c>
      <c r="L213" s="5" t="s">
        <v>1262</v>
      </c>
      <c r="M213" s="3" t="s">
        <v>28</v>
      </c>
      <c r="N213" s="6">
        <v>212.1</v>
      </c>
      <c r="O213" s="7">
        <v>20.3</v>
      </c>
      <c r="P213" s="6">
        <v>191.8</v>
      </c>
      <c r="Q213" s="8" t="s">
        <v>168</v>
      </c>
      <c r="R213" s="8" t="s">
        <v>1263</v>
      </c>
      <c r="S213" s="8"/>
      <c r="T213" s="8"/>
      <c r="U213" s="8"/>
      <c r="V213" s="8">
        <v>1</v>
      </c>
      <c r="W213" s="9" t="s">
        <v>1264</v>
      </c>
      <c r="X213" s="9"/>
      <c r="Y213" s="10" t="s">
        <v>32</v>
      </c>
      <c r="Z213" s="10" t="s">
        <v>32</v>
      </c>
      <c r="AA213" s="10" t="s">
        <v>32</v>
      </c>
      <c r="AB213" s="14" t="s">
        <v>32</v>
      </c>
      <c r="AC213" s="18" t="s">
        <v>1265</v>
      </c>
      <c r="AD213" s="14"/>
    </row>
    <row r="214" spans="1:30" s="15" customFormat="1" ht="45" x14ac:dyDescent="0.2">
      <c r="A214" s="1">
        <v>212</v>
      </c>
      <c r="B214" s="2" t="s">
        <v>1266</v>
      </c>
      <c r="C214" s="2" t="s">
        <v>1267</v>
      </c>
      <c r="D214" s="2" t="s">
        <v>942</v>
      </c>
      <c r="E214" s="42" t="s">
        <v>1268</v>
      </c>
      <c r="F214" s="42" t="s">
        <v>1269</v>
      </c>
      <c r="G214" s="42" t="s">
        <v>1270</v>
      </c>
      <c r="H214" s="42" t="s">
        <v>25</v>
      </c>
      <c r="I214" s="42" t="s">
        <v>1271</v>
      </c>
      <c r="J214" s="42"/>
      <c r="K214" s="5" t="s">
        <v>40</v>
      </c>
      <c r="L214" s="5" t="s">
        <v>1272</v>
      </c>
      <c r="M214" s="3" t="s">
        <v>28</v>
      </c>
      <c r="N214" s="6">
        <v>158.69999999999999</v>
      </c>
      <c r="O214" s="7">
        <v>24.8</v>
      </c>
      <c r="P214" s="6">
        <v>133.9</v>
      </c>
      <c r="Q214" s="8" t="s">
        <v>168</v>
      </c>
      <c r="R214" s="8" t="s">
        <v>1273</v>
      </c>
      <c r="S214" s="8"/>
      <c r="T214" s="8"/>
      <c r="U214" s="8">
        <v>1</v>
      </c>
      <c r="V214" s="8">
        <v>1</v>
      </c>
      <c r="W214" s="9" t="s">
        <v>1274</v>
      </c>
      <c r="X214" s="9"/>
      <c r="Y214" s="10" t="s">
        <v>32</v>
      </c>
      <c r="Z214" s="10" t="s">
        <v>32</v>
      </c>
      <c r="AA214" s="10" t="s">
        <v>32</v>
      </c>
      <c r="AB214" s="14" t="s">
        <v>32</v>
      </c>
      <c r="AC214" s="18"/>
      <c r="AD214" s="14" t="s">
        <v>60</v>
      </c>
    </row>
    <row r="215" spans="1:30" s="15" customFormat="1" ht="16.5" x14ac:dyDescent="0.2">
      <c r="A215" s="1">
        <v>213</v>
      </c>
      <c r="B215" s="2" t="s">
        <v>1275</v>
      </c>
      <c r="C215" s="2" t="s">
        <v>35</v>
      </c>
      <c r="D215" s="2" t="s">
        <v>956</v>
      </c>
      <c r="E215" s="42" t="s">
        <v>1276</v>
      </c>
      <c r="F215" s="42" t="s">
        <v>86</v>
      </c>
      <c r="G215" s="42" t="s">
        <v>1277</v>
      </c>
      <c r="H215" s="42" t="s">
        <v>25</v>
      </c>
      <c r="I215" s="42" t="s">
        <v>1278</v>
      </c>
      <c r="J215" s="42"/>
      <c r="K215" s="5" t="s">
        <v>40</v>
      </c>
      <c r="L215" s="5" t="s">
        <v>1279</v>
      </c>
      <c r="M215" s="3" t="s">
        <v>28</v>
      </c>
      <c r="N215" s="6">
        <v>352.8</v>
      </c>
      <c r="O215" s="7">
        <v>34.200000000000003</v>
      </c>
      <c r="P215" s="6">
        <v>318.60000000000002</v>
      </c>
      <c r="Q215" s="8" t="s">
        <v>168</v>
      </c>
      <c r="R215" s="8" t="s">
        <v>1280</v>
      </c>
      <c r="S215" s="8"/>
      <c r="T215" s="8"/>
      <c r="U215" s="8">
        <v>1</v>
      </c>
      <c r="V215" s="8">
        <v>1</v>
      </c>
      <c r="W215" s="9"/>
      <c r="X215" s="9"/>
      <c r="Y215" s="10" t="s">
        <v>32</v>
      </c>
      <c r="Z215" s="10" t="s">
        <v>32</v>
      </c>
      <c r="AA215" s="10" t="s">
        <v>32</v>
      </c>
      <c r="AB215" s="14" t="s">
        <v>32</v>
      </c>
      <c r="AC215" s="18" t="s">
        <v>1281</v>
      </c>
      <c r="AD215" s="14"/>
    </row>
    <row r="216" spans="1:30" s="15" customFormat="1" ht="16.5" x14ac:dyDescent="0.2">
      <c r="A216" s="1">
        <v>214</v>
      </c>
      <c r="B216" s="2" t="s">
        <v>1282</v>
      </c>
      <c r="C216" s="2" t="s">
        <v>35</v>
      </c>
      <c r="D216" s="2" t="s">
        <v>942</v>
      </c>
      <c r="E216" s="42" t="s">
        <v>1283</v>
      </c>
      <c r="F216" s="42" t="s">
        <v>1284</v>
      </c>
      <c r="G216" s="42" t="s">
        <v>1285</v>
      </c>
      <c r="H216" s="42" t="s">
        <v>25</v>
      </c>
      <c r="I216" s="42" t="s">
        <v>1286</v>
      </c>
      <c r="J216" s="42"/>
      <c r="K216" s="5" t="s">
        <v>40</v>
      </c>
      <c r="L216" s="5" t="s">
        <v>1287</v>
      </c>
      <c r="M216" s="3" t="s">
        <v>28</v>
      </c>
      <c r="N216" s="6">
        <v>466.9</v>
      </c>
      <c r="O216" s="7">
        <v>72.900000000000006</v>
      </c>
      <c r="P216" s="6">
        <v>394</v>
      </c>
      <c r="Q216" s="8" t="s">
        <v>168</v>
      </c>
      <c r="R216" s="8" t="s">
        <v>1288</v>
      </c>
      <c r="S216" s="8"/>
      <c r="T216" s="8"/>
      <c r="U216" s="8">
        <v>1</v>
      </c>
      <c r="V216" s="8">
        <v>1</v>
      </c>
      <c r="W216" s="9"/>
      <c r="X216" s="9"/>
      <c r="Y216" s="10" t="s">
        <v>32</v>
      </c>
      <c r="Z216" s="10" t="s">
        <v>32</v>
      </c>
      <c r="AA216" s="10" t="s">
        <v>32</v>
      </c>
      <c r="AB216" s="14" t="s">
        <v>32</v>
      </c>
      <c r="AC216" s="18" t="s">
        <v>1289</v>
      </c>
      <c r="AD216" s="14"/>
    </row>
    <row r="217" spans="1:30" s="65" customFormat="1" ht="30" x14ac:dyDescent="0.2">
      <c r="A217" s="54">
        <v>56</v>
      </c>
      <c r="B217" s="55" t="s">
        <v>1290</v>
      </c>
      <c r="C217" s="56" t="s">
        <v>35</v>
      </c>
      <c r="D217" s="56" t="s">
        <v>1691</v>
      </c>
      <c r="E217" s="73" t="s">
        <v>1291</v>
      </c>
      <c r="F217" s="73" t="s">
        <v>1292</v>
      </c>
      <c r="G217" s="73" t="s">
        <v>1293</v>
      </c>
      <c r="H217" s="73" t="s">
        <v>25</v>
      </c>
      <c r="I217" s="73" t="s">
        <v>1294</v>
      </c>
      <c r="J217" s="73"/>
      <c r="K217" s="60" t="s">
        <v>40</v>
      </c>
      <c r="L217" s="60" t="s">
        <v>1295</v>
      </c>
      <c r="M217" s="57" t="s">
        <v>28</v>
      </c>
      <c r="N217" s="61">
        <v>423.4</v>
      </c>
      <c r="O217" s="62">
        <v>42.2</v>
      </c>
      <c r="P217" s="61">
        <v>381.2</v>
      </c>
      <c r="Q217" s="63" t="s">
        <v>168</v>
      </c>
      <c r="R217" s="63" t="s">
        <v>1296</v>
      </c>
      <c r="S217" s="77">
        <v>423.4</v>
      </c>
      <c r="T217" s="77">
        <f>N217-S217</f>
        <v>0</v>
      </c>
      <c r="U217" s="63">
        <v>1</v>
      </c>
      <c r="V217" s="63">
        <v>4</v>
      </c>
      <c r="W217" s="85" t="s">
        <v>1297</v>
      </c>
      <c r="X217" s="84" t="s">
        <v>1617</v>
      </c>
      <c r="Y217" s="80" t="s">
        <v>32</v>
      </c>
      <c r="Z217" s="80" t="s">
        <v>32</v>
      </c>
      <c r="AA217" s="80" t="s">
        <v>32</v>
      </c>
      <c r="AB217" s="68" t="s">
        <v>32</v>
      </c>
      <c r="AC217" s="66" t="s">
        <v>1298</v>
      </c>
      <c r="AD217" s="68" t="s">
        <v>1299</v>
      </c>
    </row>
    <row r="218" spans="1:30" s="15" customFormat="1" ht="33" x14ac:dyDescent="0.2">
      <c r="A218" s="1">
        <v>216</v>
      </c>
      <c r="B218" s="2" t="s">
        <v>1300</v>
      </c>
      <c r="C218" s="2" t="s">
        <v>35</v>
      </c>
      <c r="D218" s="2" t="s">
        <v>942</v>
      </c>
      <c r="E218" s="42" t="s">
        <v>1301</v>
      </c>
      <c r="F218" s="42" t="s">
        <v>1302</v>
      </c>
      <c r="G218" s="42" t="s">
        <v>1303</v>
      </c>
      <c r="H218" s="42" t="s">
        <v>25</v>
      </c>
      <c r="I218" s="42" t="s">
        <v>1304</v>
      </c>
      <c r="J218" s="42"/>
      <c r="K218" s="5" t="s">
        <v>40</v>
      </c>
      <c r="L218" s="5" t="s">
        <v>1305</v>
      </c>
      <c r="M218" s="3" t="s">
        <v>28</v>
      </c>
      <c r="N218" s="6">
        <v>155.30000000000001</v>
      </c>
      <c r="O218" s="7">
        <v>23.7</v>
      </c>
      <c r="P218" s="6">
        <v>131.6</v>
      </c>
      <c r="Q218" s="8" t="s">
        <v>168</v>
      </c>
      <c r="R218" s="8" t="s">
        <v>1306</v>
      </c>
      <c r="S218" s="8"/>
      <c r="T218" s="8"/>
      <c r="U218" s="8">
        <v>1</v>
      </c>
      <c r="V218" s="8">
        <v>1</v>
      </c>
      <c r="W218" s="9"/>
      <c r="X218" s="9"/>
      <c r="Y218" s="10" t="s">
        <v>32</v>
      </c>
      <c r="Z218" s="10" t="s">
        <v>1307</v>
      </c>
      <c r="AA218" s="10" t="s">
        <v>32</v>
      </c>
      <c r="AB218" s="14" t="s">
        <v>32</v>
      </c>
      <c r="AC218" s="12" t="s">
        <v>1308</v>
      </c>
      <c r="AD218" s="14"/>
    </row>
    <row r="219" spans="1:30" s="65" customFormat="1" ht="16.5" x14ac:dyDescent="0.2">
      <c r="A219" s="54">
        <v>57</v>
      </c>
      <c r="B219" s="56" t="s">
        <v>1702</v>
      </c>
      <c r="C219" s="56" t="s">
        <v>35</v>
      </c>
      <c r="D219" s="56" t="s">
        <v>1692</v>
      </c>
      <c r="E219" s="73" t="s">
        <v>1701</v>
      </c>
      <c r="F219" s="73" t="s">
        <v>448</v>
      </c>
      <c r="G219" s="73"/>
      <c r="H219" s="73"/>
      <c r="I219" s="73"/>
      <c r="J219" s="73"/>
      <c r="K219" s="60" t="s">
        <v>40</v>
      </c>
      <c r="L219" s="60" t="s">
        <v>1309</v>
      </c>
      <c r="M219" s="57" t="s">
        <v>28</v>
      </c>
      <c r="N219" s="61">
        <v>77.7</v>
      </c>
      <c r="O219" s="62">
        <v>11.9</v>
      </c>
      <c r="P219" s="61">
        <v>65.8</v>
      </c>
      <c r="Q219" s="63" t="s">
        <v>168</v>
      </c>
      <c r="R219" s="63" t="s">
        <v>1310</v>
      </c>
      <c r="S219" s="77"/>
      <c r="T219" s="77">
        <f>N219-S219</f>
        <v>77.7</v>
      </c>
      <c r="U219" s="63"/>
      <c r="V219" s="63">
        <v>4</v>
      </c>
      <c r="W219" s="85"/>
      <c r="X219" s="64"/>
      <c r="Y219" s="80"/>
      <c r="Z219" s="80"/>
      <c r="AA219" s="80"/>
      <c r="AB219" s="68"/>
      <c r="AC219" s="66"/>
      <c r="AD219" s="68"/>
    </row>
    <row r="220" spans="1:30" s="15" customFormat="1" ht="16.5" x14ac:dyDescent="0.2">
      <c r="A220" s="1">
        <v>218</v>
      </c>
      <c r="B220" s="2" t="s">
        <v>1311</v>
      </c>
      <c r="C220" s="2" t="s">
        <v>35</v>
      </c>
      <c r="D220" s="2" t="s">
        <v>956</v>
      </c>
      <c r="E220" s="42" t="s">
        <v>1312</v>
      </c>
      <c r="F220" s="42" t="s">
        <v>63</v>
      </c>
      <c r="G220" s="42" t="s">
        <v>1313</v>
      </c>
      <c r="H220" s="42" t="s">
        <v>25</v>
      </c>
      <c r="I220" s="42" t="s">
        <v>1314</v>
      </c>
      <c r="J220" s="42"/>
      <c r="K220" s="5" t="s">
        <v>40</v>
      </c>
      <c r="L220" s="5" t="s">
        <v>1315</v>
      </c>
      <c r="M220" s="3" t="s">
        <v>28</v>
      </c>
      <c r="N220" s="6">
        <v>563.4</v>
      </c>
      <c r="O220" s="7">
        <v>61.1</v>
      </c>
      <c r="P220" s="6">
        <v>502.3</v>
      </c>
      <c r="Q220" s="8" t="s">
        <v>168</v>
      </c>
      <c r="R220" s="8" t="s">
        <v>1316</v>
      </c>
      <c r="S220" s="8"/>
      <c r="T220" s="8"/>
      <c r="U220" s="8">
        <v>1</v>
      </c>
      <c r="V220" s="8">
        <v>1</v>
      </c>
      <c r="W220" s="9"/>
      <c r="X220" s="9"/>
      <c r="Y220" s="10" t="s">
        <v>32</v>
      </c>
      <c r="Z220" s="10" t="s">
        <v>32</v>
      </c>
      <c r="AA220" s="10" t="s">
        <v>32</v>
      </c>
      <c r="AB220" s="14" t="s">
        <v>32</v>
      </c>
      <c r="AC220" s="12" t="s">
        <v>1317</v>
      </c>
      <c r="AD220" s="14"/>
    </row>
    <row r="221" spans="1:30" s="15" customFormat="1" ht="16.5" x14ac:dyDescent="0.2">
      <c r="A221" s="1">
        <v>219</v>
      </c>
      <c r="B221" s="2" t="s">
        <v>1318</v>
      </c>
      <c r="C221" s="2" t="s">
        <v>35</v>
      </c>
      <c r="D221" s="2" t="s">
        <v>942</v>
      </c>
      <c r="E221" s="42" t="s">
        <v>1319</v>
      </c>
      <c r="F221" s="42" t="s">
        <v>1320</v>
      </c>
      <c r="G221" s="42" t="s">
        <v>1321</v>
      </c>
      <c r="H221" s="42" t="s">
        <v>25</v>
      </c>
      <c r="I221" s="42" t="s">
        <v>1322</v>
      </c>
      <c r="J221" s="42"/>
      <c r="K221" s="5" t="s">
        <v>40</v>
      </c>
      <c r="L221" s="5" t="s">
        <v>1323</v>
      </c>
      <c r="M221" s="3" t="s">
        <v>28</v>
      </c>
      <c r="N221" s="6">
        <v>310.10000000000002</v>
      </c>
      <c r="O221" s="7">
        <v>47.4</v>
      </c>
      <c r="P221" s="6">
        <v>262.7</v>
      </c>
      <c r="Q221" s="8" t="s">
        <v>168</v>
      </c>
      <c r="R221" s="8" t="s">
        <v>1324</v>
      </c>
      <c r="S221" s="8"/>
      <c r="T221" s="8"/>
      <c r="U221" s="8">
        <v>1</v>
      </c>
      <c r="V221" s="8">
        <v>1</v>
      </c>
      <c r="W221" s="9"/>
      <c r="X221" s="9"/>
      <c r="Y221" s="10" t="s">
        <v>32</v>
      </c>
      <c r="Z221" s="10" t="s">
        <v>32</v>
      </c>
      <c r="AA221" s="10" t="s">
        <v>32</v>
      </c>
      <c r="AB221" s="14" t="s">
        <v>32</v>
      </c>
      <c r="AC221" s="12" t="s">
        <v>1325</v>
      </c>
      <c r="AD221" s="14"/>
    </row>
    <row r="222" spans="1:30" s="15" customFormat="1" ht="16.5" x14ac:dyDescent="0.2">
      <c r="A222" s="1">
        <v>220</v>
      </c>
      <c r="B222" s="2" t="s">
        <v>1326</v>
      </c>
      <c r="C222" s="2" t="s">
        <v>35</v>
      </c>
      <c r="D222" s="2" t="s">
        <v>942</v>
      </c>
      <c r="E222" s="42" t="s">
        <v>1327</v>
      </c>
      <c r="F222" s="42" t="s">
        <v>63</v>
      </c>
      <c r="G222" s="42" t="s">
        <v>1328</v>
      </c>
      <c r="H222" s="42" t="s">
        <v>25</v>
      </c>
      <c r="I222" s="42" t="s">
        <v>1329</v>
      </c>
      <c r="J222" s="42"/>
      <c r="K222" s="5" t="s">
        <v>40</v>
      </c>
      <c r="L222" s="5" t="s">
        <v>1330</v>
      </c>
      <c r="M222" s="3" t="s">
        <v>28</v>
      </c>
      <c r="N222" s="6">
        <v>156.1</v>
      </c>
      <c r="O222" s="7">
        <v>23.9</v>
      </c>
      <c r="P222" s="6">
        <v>132.19999999999999</v>
      </c>
      <c r="Q222" s="8" t="s">
        <v>168</v>
      </c>
      <c r="R222" s="8" t="s">
        <v>1331</v>
      </c>
      <c r="S222" s="8"/>
      <c r="T222" s="8"/>
      <c r="U222" s="8">
        <v>1</v>
      </c>
      <c r="V222" s="8">
        <v>1</v>
      </c>
      <c r="W222" s="9"/>
      <c r="X222" s="9"/>
      <c r="Y222" s="10" t="s">
        <v>32</v>
      </c>
      <c r="Z222" s="10" t="s">
        <v>32</v>
      </c>
      <c r="AA222" s="10" t="s">
        <v>32</v>
      </c>
      <c r="AB222" s="14" t="s">
        <v>32</v>
      </c>
      <c r="AC222" s="12" t="s">
        <v>1332</v>
      </c>
      <c r="AD222" s="14"/>
    </row>
    <row r="223" spans="1:30" s="15" customFormat="1" ht="16.5" x14ac:dyDescent="0.2">
      <c r="A223" s="1">
        <v>221</v>
      </c>
      <c r="B223" s="2" t="s">
        <v>1333</v>
      </c>
      <c r="C223" s="2" t="s">
        <v>35</v>
      </c>
      <c r="D223" s="2" t="s">
        <v>956</v>
      </c>
      <c r="E223" s="42" t="s">
        <v>1334</v>
      </c>
      <c r="F223" s="42" t="s">
        <v>63</v>
      </c>
      <c r="G223" s="42" t="s">
        <v>1335</v>
      </c>
      <c r="H223" s="42" t="s">
        <v>25</v>
      </c>
      <c r="I223" s="42" t="s">
        <v>1336</v>
      </c>
      <c r="J223" s="42"/>
      <c r="K223" s="5" t="s">
        <v>40</v>
      </c>
      <c r="L223" s="5" t="s">
        <v>1337</v>
      </c>
      <c r="M223" s="3" t="s">
        <v>28</v>
      </c>
      <c r="N223" s="6">
        <v>353</v>
      </c>
      <c r="O223" s="7">
        <v>37.200000000000003</v>
      </c>
      <c r="P223" s="6">
        <v>315.8</v>
      </c>
      <c r="Q223" s="8" t="s">
        <v>168</v>
      </c>
      <c r="R223" s="8" t="s">
        <v>1338</v>
      </c>
      <c r="S223" s="8"/>
      <c r="T223" s="8"/>
      <c r="U223" s="8">
        <v>1</v>
      </c>
      <c r="V223" s="8">
        <v>1</v>
      </c>
      <c r="W223" s="9"/>
      <c r="X223" s="9"/>
      <c r="Y223" s="10" t="s">
        <v>32</v>
      </c>
      <c r="Z223" s="10" t="s">
        <v>32</v>
      </c>
      <c r="AA223" s="10" t="s">
        <v>32</v>
      </c>
      <c r="AB223" s="14" t="s">
        <v>32</v>
      </c>
      <c r="AC223" s="12" t="s">
        <v>1339</v>
      </c>
      <c r="AD223" s="14"/>
    </row>
    <row r="224" spans="1:30" s="15" customFormat="1" ht="16.5" x14ac:dyDescent="0.2">
      <c r="A224" s="1">
        <v>222</v>
      </c>
      <c r="B224" s="2" t="s">
        <v>1340</v>
      </c>
      <c r="C224" s="2" t="s">
        <v>35</v>
      </c>
      <c r="D224" s="2" t="s">
        <v>942</v>
      </c>
      <c r="E224" s="42" t="s">
        <v>1341</v>
      </c>
      <c r="F224" s="42" t="s">
        <v>86</v>
      </c>
      <c r="G224" s="42"/>
      <c r="H224" s="42"/>
      <c r="I224" s="42"/>
      <c r="J224" s="42"/>
      <c r="K224" s="5" t="s">
        <v>40</v>
      </c>
      <c r="L224" s="5" t="s">
        <v>1342</v>
      </c>
      <c r="M224" s="3" t="s">
        <v>28</v>
      </c>
      <c r="N224" s="6">
        <v>387.1</v>
      </c>
      <c r="O224" s="7">
        <v>59.6</v>
      </c>
      <c r="P224" s="6">
        <v>327.5</v>
      </c>
      <c r="Q224" s="8" t="s">
        <v>168</v>
      </c>
      <c r="R224" s="8" t="s">
        <v>1343</v>
      </c>
      <c r="S224" s="8"/>
      <c r="T224" s="8"/>
      <c r="U224" s="8"/>
      <c r="V224" s="8">
        <v>1</v>
      </c>
      <c r="W224" s="9"/>
      <c r="X224" s="9"/>
      <c r="Y224" s="10" t="s">
        <v>32</v>
      </c>
      <c r="Z224" s="10"/>
      <c r="AA224" s="10" t="s">
        <v>32</v>
      </c>
      <c r="AB224" s="14" t="s">
        <v>32</v>
      </c>
      <c r="AC224" s="18" t="s">
        <v>1344</v>
      </c>
      <c r="AD224" s="14"/>
    </row>
    <row r="225" spans="1:30" s="65" customFormat="1" ht="16.5" x14ac:dyDescent="0.2">
      <c r="A225" s="54">
        <v>58</v>
      </c>
      <c r="B225" s="56" t="s">
        <v>1703</v>
      </c>
      <c r="C225" s="56" t="s">
        <v>35</v>
      </c>
      <c r="D225" s="56" t="s">
        <v>1691</v>
      </c>
      <c r="E225" s="73" t="s">
        <v>1704</v>
      </c>
      <c r="F225" s="73" t="s">
        <v>436</v>
      </c>
      <c r="G225" s="73"/>
      <c r="H225" s="73"/>
      <c r="I225" s="73"/>
      <c r="J225" s="73"/>
      <c r="K225" s="60" t="s">
        <v>40</v>
      </c>
      <c r="L225" s="60" t="s">
        <v>1345</v>
      </c>
      <c r="M225" s="57" t="s">
        <v>28</v>
      </c>
      <c r="N225" s="61">
        <v>74.099999999999994</v>
      </c>
      <c r="O225" s="62">
        <v>7.7</v>
      </c>
      <c r="P225" s="61">
        <v>66.400000000000006</v>
      </c>
      <c r="Q225" s="63" t="s">
        <v>168</v>
      </c>
      <c r="R225" s="63" t="s">
        <v>1346</v>
      </c>
      <c r="S225" s="77"/>
      <c r="T225" s="77">
        <f>N225-S225</f>
        <v>74.099999999999994</v>
      </c>
      <c r="U225" s="63">
        <v>1</v>
      </c>
      <c r="V225" s="63">
        <v>4</v>
      </c>
      <c r="W225" s="85" t="s">
        <v>930</v>
      </c>
      <c r="X225" s="64"/>
      <c r="Y225" s="80" t="s">
        <v>32</v>
      </c>
      <c r="Z225" s="80" t="s">
        <v>1347</v>
      </c>
      <c r="AA225" s="80" t="s">
        <v>32</v>
      </c>
      <c r="AB225" s="68" t="s">
        <v>32</v>
      </c>
      <c r="AC225" s="66"/>
      <c r="AD225" s="68"/>
    </row>
    <row r="226" spans="1:30" s="65" customFormat="1" ht="16.5" x14ac:dyDescent="0.2">
      <c r="A226" s="54">
        <v>59</v>
      </c>
      <c r="B226" s="56" t="s">
        <v>1705</v>
      </c>
      <c r="C226" s="56" t="s">
        <v>35</v>
      </c>
      <c r="D226" s="56" t="s">
        <v>1691</v>
      </c>
      <c r="E226" s="73" t="s">
        <v>1706</v>
      </c>
      <c r="F226" s="73" t="s">
        <v>436</v>
      </c>
      <c r="G226" s="73"/>
      <c r="H226" s="73"/>
      <c r="I226" s="73"/>
      <c r="J226" s="73"/>
      <c r="K226" s="60" t="s">
        <v>40</v>
      </c>
      <c r="L226" s="60" t="s">
        <v>1348</v>
      </c>
      <c r="M226" s="57" t="s">
        <v>28</v>
      </c>
      <c r="N226" s="61">
        <v>73.5</v>
      </c>
      <c r="O226" s="62">
        <v>7.6</v>
      </c>
      <c r="P226" s="61">
        <v>65.900000000000006</v>
      </c>
      <c r="Q226" s="63" t="s">
        <v>29</v>
      </c>
      <c r="R226" s="63" t="s">
        <v>549</v>
      </c>
      <c r="S226" s="77"/>
      <c r="T226" s="77">
        <f>N226-S226</f>
        <v>73.5</v>
      </c>
      <c r="U226" s="63">
        <v>1</v>
      </c>
      <c r="V226" s="63">
        <v>4</v>
      </c>
      <c r="W226" s="85" t="s">
        <v>930</v>
      </c>
      <c r="X226" s="64"/>
      <c r="Y226" s="80" t="s">
        <v>32</v>
      </c>
      <c r="Z226" s="80" t="s">
        <v>1349</v>
      </c>
      <c r="AA226" s="80" t="s">
        <v>32</v>
      </c>
      <c r="AB226" s="68" t="s">
        <v>32</v>
      </c>
      <c r="AC226" s="66"/>
      <c r="AD226" s="68"/>
    </row>
    <row r="227" spans="1:30" s="15" customFormat="1" ht="16.5" x14ac:dyDescent="0.2">
      <c r="A227" s="1">
        <v>225</v>
      </c>
      <c r="B227" s="2" t="s">
        <v>1350</v>
      </c>
      <c r="C227" s="2" t="s">
        <v>35</v>
      </c>
      <c r="D227" s="2" t="s">
        <v>942</v>
      </c>
      <c r="E227" s="42" t="s">
        <v>1327</v>
      </c>
      <c r="F227" s="42" t="s">
        <v>63</v>
      </c>
      <c r="G227" s="42" t="s">
        <v>1351</v>
      </c>
      <c r="H227" s="42" t="s">
        <v>25</v>
      </c>
      <c r="I227" s="42" t="s">
        <v>1352</v>
      </c>
      <c r="J227" s="42"/>
      <c r="K227" s="5" t="s">
        <v>40</v>
      </c>
      <c r="L227" s="5" t="s">
        <v>1353</v>
      </c>
      <c r="M227" s="3" t="s">
        <v>28</v>
      </c>
      <c r="N227" s="6">
        <v>310.39999999999998</v>
      </c>
      <c r="O227" s="7">
        <v>48</v>
      </c>
      <c r="P227" s="6">
        <v>262.39999999999998</v>
      </c>
      <c r="Q227" s="8" t="s">
        <v>168</v>
      </c>
      <c r="R227" s="8" t="s">
        <v>1354</v>
      </c>
      <c r="S227" s="8"/>
      <c r="T227" s="8"/>
      <c r="U227" s="8">
        <v>1</v>
      </c>
      <c r="V227" s="8">
        <v>1</v>
      </c>
      <c r="W227" s="9"/>
      <c r="X227" s="9"/>
      <c r="Y227" s="10" t="s">
        <v>32</v>
      </c>
      <c r="Z227" s="10" t="s">
        <v>32</v>
      </c>
      <c r="AA227" s="10" t="s">
        <v>32</v>
      </c>
      <c r="AB227" s="14" t="s">
        <v>32</v>
      </c>
      <c r="AC227" s="18" t="s">
        <v>1332</v>
      </c>
      <c r="AD227" s="14"/>
    </row>
    <row r="228" spans="1:30" s="65" customFormat="1" ht="16.5" x14ac:dyDescent="0.2">
      <c r="A228" s="54">
        <v>60</v>
      </c>
      <c r="B228" s="56" t="s">
        <v>1707</v>
      </c>
      <c r="C228" s="56" t="s">
        <v>35</v>
      </c>
      <c r="D228" s="56" t="s">
        <v>1691</v>
      </c>
      <c r="E228" s="73" t="s">
        <v>1708</v>
      </c>
      <c r="F228" s="73" t="s">
        <v>436</v>
      </c>
      <c r="G228" s="73"/>
      <c r="H228" s="73"/>
      <c r="I228" s="73"/>
      <c r="J228" s="73"/>
      <c r="K228" s="60" t="s">
        <v>40</v>
      </c>
      <c r="L228" s="60" t="s">
        <v>1355</v>
      </c>
      <c r="M228" s="57" t="s">
        <v>28</v>
      </c>
      <c r="N228" s="61">
        <v>74</v>
      </c>
      <c r="O228" s="62">
        <v>7.6</v>
      </c>
      <c r="P228" s="61">
        <v>66.400000000000006</v>
      </c>
      <c r="Q228" s="63" t="s">
        <v>168</v>
      </c>
      <c r="R228" s="63" t="s">
        <v>1356</v>
      </c>
      <c r="S228" s="77"/>
      <c r="T228" s="77">
        <f>N228-S228</f>
        <v>74</v>
      </c>
      <c r="U228" s="63">
        <v>1</v>
      </c>
      <c r="V228" s="63">
        <v>4</v>
      </c>
      <c r="W228" s="85" t="s">
        <v>930</v>
      </c>
      <c r="X228" s="64"/>
      <c r="Y228" s="80" t="s">
        <v>32</v>
      </c>
      <c r="Z228" s="80" t="s">
        <v>1357</v>
      </c>
      <c r="AA228" s="80" t="s">
        <v>32</v>
      </c>
      <c r="AB228" s="68" t="s">
        <v>32</v>
      </c>
      <c r="AC228" s="71" t="s">
        <v>1358</v>
      </c>
      <c r="AD228" s="68"/>
    </row>
    <row r="229" spans="1:30" s="15" customFormat="1" ht="16.5" x14ac:dyDescent="0.2">
      <c r="A229" s="1">
        <v>227</v>
      </c>
      <c r="B229" s="2" t="s">
        <v>1359</v>
      </c>
      <c r="C229" s="2" t="s">
        <v>35</v>
      </c>
      <c r="D229" s="2" t="s">
        <v>956</v>
      </c>
      <c r="E229" s="42" t="s">
        <v>1360</v>
      </c>
      <c r="F229" s="42" t="s">
        <v>63</v>
      </c>
      <c r="G229" s="42" t="s">
        <v>1361</v>
      </c>
      <c r="H229" s="42" t="s">
        <v>25</v>
      </c>
      <c r="I229" s="42" t="s">
        <v>1362</v>
      </c>
      <c r="J229" s="42"/>
      <c r="K229" s="5" t="s">
        <v>40</v>
      </c>
      <c r="L229" s="5" t="s">
        <v>1363</v>
      </c>
      <c r="M229" s="3" t="s">
        <v>28</v>
      </c>
      <c r="N229" s="6">
        <v>213.1</v>
      </c>
      <c r="O229" s="7">
        <v>21.7</v>
      </c>
      <c r="P229" s="6">
        <v>191.4</v>
      </c>
      <c r="Q229" s="8" t="s">
        <v>168</v>
      </c>
      <c r="R229" s="8" t="s">
        <v>1364</v>
      </c>
      <c r="S229" s="8"/>
      <c r="T229" s="8"/>
      <c r="U229" s="8">
        <v>1</v>
      </c>
      <c r="V229" s="8">
        <v>1</v>
      </c>
      <c r="W229" s="9"/>
      <c r="X229" s="9"/>
      <c r="Y229" s="10" t="s">
        <v>32</v>
      </c>
      <c r="Z229" s="10" t="s">
        <v>32</v>
      </c>
      <c r="AA229" s="10" t="s">
        <v>32</v>
      </c>
      <c r="AB229" s="14" t="s">
        <v>32</v>
      </c>
      <c r="AC229" s="18"/>
      <c r="AD229" s="14"/>
    </row>
    <row r="230" spans="1:30" s="65" customFormat="1" ht="16.5" x14ac:dyDescent="0.2">
      <c r="A230" s="54">
        <v>61</v>
      </c>
      <c r="B230" s="56" t="s">
        <v>1709</v>
      </c>
      <c r="C230" s="56" t="s">
        <v>35</v>
      </c>
      <c r="D230" s="56" t="s">
        <v>1691</v>
      </c>
      <c r="E230" s="73" t="s">
        <v>1710</v>
      </c>
      <c r="F230" s="73" t="s">
        <v>480</v>
      </c>
      <c r="G230" s="73" t="s">
        <v>1711</v>
      </c>
      <c r="H230" s="73"/>
      <c r="I230" s="73"/>
      <c r="J230" s="73"/>
      <c r="K230" s="60" t="s">
        <v>40</v>
      </c>
      <c r="L230" s="60" t="s">
        <v>1365</v>
      </c>
      <c r="M230" s="57" t="s">
        <v>28</v>
      </c>
      <c r="N230" s="61">
        <v>73.5</v>
      </c>
      <c r="O230" s="62">
        <v>7.5</v>
      </c>
      <c r="P230" s="61">
        <v>66</v>
      </c>
      <c r="Q230" s="63" t="s">
        <v>29</v>
      </c>
      <c r="R230" s="63" t="s">
        <v>549</v>
      </c>
      <c r="S230" s="77"/>
      <c r="T230" s="77">
        <f>N230-S230</f>
        <v>73.5</v>
      </c>
      <c r="U230" s="63">
        <v>1</v>
      </c>
      <c r="V230" s="63">
        <v>4</v>
      </c>
      <c r="W230" s="85"/>
      <c r="X230" s="64"/>
      <c r="Y230" s="80" t="s">
        <v>32</v>
      </c>
      <c r="Z230" s="80" t="s">
        <v>1357</v>
      </c>
      <c r="AA230" s="80" t="s">
        <v>32</v>
      </c>
      <c r="AB230" s="68" t="s">
        <v>32</v>
      </c>
      <c r="AC230" s="66"/>
      <c r="AD230" s="68"/>
    </row>
    <row r="231" spans="1:30" s="15" customFormat="1" ht="16.5" x14ac:dyDescent="0.2">
      <c r="A231" s="1">
        <v>229</v>
      </c>
      <c r="B231" s="2" t="s">
        <v>1366</v>
      </c>
      <c r="C231" s="2" t="s">
        <v>35</v>
      </c>
      <c r="D231" s="2" t="s">
        <v>942</v>
      </c>
      <c r="E231" s="42" t="s">
        <v>1367</v>
      </c>
      <c r="F231" s="42" t="s">
        <v>399</v>
      </c>
      <c r="G231" s="42" t="s">
        <v>1368</v>
      </c>
      <c r="H231" s="42" t="s">
        <v>25</v>
      </c>
      <c r="I231" s="42" t="s">
        <v>1369</v>
      </c>
      <c r="J231" s="42"/>
      <c r="K231" s="5" t="s">
        <v>40</v>
      </c>
      <c r="L231" s="5" t="s">
        <v>1370</v>
      </c>
      <c r="M231" s="3" t="s">
        <v>28</v>
      </c>
      <c r="N231" s="6">
        <v>543.29999999999995</v>
      </c>
      <c r="O231" s="7">
        <v>84.5</v>
      </c>
      <c r="P231" s="6">
        <v>458.8</v>
      </c>
      <c r="Q231" s="8" t="s">
        <v>168</v>
      </c>
      <c r="R231" s="8" t="s">
        <v>1371</v>
      </c>
      <c r="S231" s="8"/>
      <c r="T231" s="8"/>
      <c r="U231" s="8">
        <v>1</v>
      </c>
      <c r="V231" s="8">
        <v>1</v>
      </c>
      <c r="W231" s="9"/>
      <c r="X231" s="9"/>
      <c r="Y231" s="10" t="s">
        <v>32</v>
      </c>
      <c r="Z231" s="10" t="s">
        <v>32</v>
      </c>
      <c r="AA231" s="10" t="s">
        <v>32</v>
      </c>
      <c r="AB231" s="14" t="s">
        <v>32</v>
      </c>
      <c r="AC231" s="18"/>
      <c r="AD231" s="14"/>
    </row>
    <row r="232" spans="1:30" s="65" customFormat="1" ht="16.5" x14ac:dyDescent="0.2">
      <c r="A232" s="54">
        <v>62</v>
      </c>
      <c r="B232" s="56" t="s">
        <v>1712</v>
      </c>
      <c r="C232" s="56" t="s">
        <v>35</v>
      </c>
      <c r="D232" s="56" t="s">
        <v>1692</v>
      </c>
      <c r="E232" s="73" t="s">
        <v>1713</v>
      </c>
      <c r="F232" s="73" t="s">
        <v>569</v>
      </c>
      <c r="G232" s="73" t="s">
        <v>1715</v>
      </c>
      <c r="H232" s="73" t="s">
        <v>1716</v>
      </c>
      <c r="I232" s="73" t="s">
        <v>1717</v>
      </c>
      <c r="J232" s="73" t="s">
        <v>1630</v>
      </c>
      <c r="K232" s="60" t="s">
        <v>40</v>
      </c>
      <c r="L232" s="60" t="s">
        <v>1372</v>
      </c>
      <c r="M232" s="57" t="s">
        <v>28</v>
      </c>
      <c r="N232" s="61">
        <v>231.2</v>
      </c>
      <c r="O232" s="62">
        <v>35.1</v>
      </c>
      <c r="P232" s="61">
        <v>196.1</v>
      </c>
      <c r="Q232" s="63" t="s">
        <v>168</v>
      </c>
      <c r="R232" s="63" t="s">
        <v>1373</v>
      </c>
      <c r="S232" s="77">
        <v>231.2</v>
      </c>
      <c r="T232" s="77">
        <f>N232-S232</f>
        <v>0</v>
      </c>
      <c r="U232" s="63">
        <v>1</v>
      </c>
      <c r="V232" s="63">
        <v>4</v>
      </c>
      <c r="W232" s="85" t="s">
        <v>1374</v>
      </c>
      <c r="X232" s="84" t="s">
        <v>1714</v>
      </c>
      <c r="Y232" s="80" t="s">
        <v>32</v>
      </c>
      <c r="Z232" s="80" t="s">
        <v>32</v>
      </c>
      <c r="AA232" s="80" t="s">
        <v>32</v>
      </c>
      <c r="AB232" s="68" t="s">
        <v>32</v>
      </c>
      <c r="AC232" s="66"/>
      <c r="AD232" s="68" t="s">
        <v>141</v>
      </c>
    </row>
    <row r="233" spans="1:30" s="15" customFormat="1" ht="75" x14ac:dyDescent="0.2">
      <c r="A233" s="1">
        <v>231</v>
      </c>
      <c r="B233" s="39" t="s">
        <v>1375</v>
      </c>
      <c r="C233" s="2" t="s">
        <v>35</v>
      </c>
      <c r="D233" s="2" t="s">
        <v>956</v>
      </c>
      <c r="E233" s="42" t="s">
        <v>1376</v>
      </c>
      <c r="F233" s="42" t="s">
        <v>63</v>
      </c>
      <c r="G233" s="42" t="s">
        <v>1377</v>
      </c>
      <c r="H233" s="42" t="s">
        <v>25</v>
      </c>
      <c r="I233" s="42" t="s">
        <v>1378</v>
      </c>
      <c r="J233" s="42"/>
      <c r="K233" s="5" t="s">
        <v>40</v>
      </c>
      <c r="L233" s="5" t="s">
        <v>1379</v>
      </c>
      <c r="M233" s="3" t="s">
        <v>28</v>
      </c>
      <c r="N233" s="6">
        <v>628.6</v>
      </c>
      <c r="O233" s="7">
        <v>70.8</v>
      </c>
      <c r="P233" s="6">
        <v>557.79999999999995</v>
      </c>
      <c r="Q233" s="8" t="s">
        <v>168</v>
      </c>
      <c r="R233" s="8" t="s">
        <v>1380</v>
      </c>
      <c r="S233" s="8"/>
      <c r="T233" s="8"/>
      <c r="U233" s="8">
        <v>1</v>
      </c>
      <c r="V233" s="8">
        <v>1</v>
      </c>
      <c r="W233" s="9" t="s">
        <v>1381</v>
      </c>
      <c r="X233" s="9"/>
      <c r="Y233" s="10" t="s">
        <v>32</v>
      </c>
      <c r="Z233" s="10" t="s">
        <v>32</v>
      </c>
      <c r="AA233" s="10" t="s">
        <v>32</v>
      </c>
      <c r="AB233" s="14" t="s">
        <v>32</v>
      </c>
      <c r="AC233" s="18" t="s">
        <v>1382</v>
      </c>
      <c r="AD233" s="14" t="s">
        <v>986</v>
      </c>
    </row>
    <row r="234" spans="1:30" s="15" customFormat="1" ht="30" x14ac:dyDescent="0.2">
      <c r="A234" s="1">
        <v>232</v>
      </c>
      <c r="B234" s="2" t="s">
        <v>1383</v>
      </c>
      <c r="C234" s="2" t="s">
        <v>35</v>
      </c>
      <c r="D234" s="2" t="s">
        <v>942</v>
      </c>
      <c r="E234" s="42" t="s">
        <v>1384</v>
      </c>
      <c r="F234" s="42" t="s">
        <v>1385</v>
      </c>
      <c r="G234" s="42" t="s">
        <v>1386</v>
      </c>
      <c r="H234" s="42" t="s">
        <v>25</v>
      </c>
      <c r="I234" s="42" t="s">
        <v>1387</v>
      </c>
      <c r="J234" s="42"/>
      <c r="K234" s="5" t="s">
        <v>40</v>
      </c>
      <c r="L234" s="5" t="s">
        <v>1388</v>
      </c>
      <c r="M234" s="3" t="s">
        <v>28</v>
      </c>
      <c r="N234" s="6">
        <v>230.6</v>
      </c>
      <c r="O234" s="7">
        <v>34.799999999999997</v>
      </c>
      <c r="P234" s="6">
        <v>195.8</v>
      </c>
      <c r="Q234" s="8" t="s">
        <v>168</v>
      </c>
      <c r="R234" s="8">
        <v>1700</v>
      </c>
      <c r="S234" s="8"/>
      <c r="T234" s="8"/>
      <c r="U234" s="8"/>
      <c r="V234" s="8">
        <v>1</v>
      </c>
      <c r="W234" s="9" t="s">
        <v>1389</v>
      </c>
      <c r="X234" s="9"/>
      <c r="Y234" s="10" t="s">
        <v>32</v>
      </c>
      <c r="Z234" s="10" t="s">
        <v>32</v>
      </c>
      <c r="AA234" s="10" t="s">
        <v>32</v>
      </c>
      <c r="AB234" s="14" t="s">
        <v>32</v>
      </c>
      <c r="AC234" s="18"/>
      <c r="AD234" s="14" t="s">
        <v>60</v>
      </c>
    </row>
    <row r="235" spans="1:30" s="15" customFormat="1" ht="45" x14ac:dyDescent="0.2">
      <c r="A235" s="1">
        <v>233</v>
      </c>
      <c r="B235" s="2" t="s">
        <v>1390</v>
      </c>
      <c r="C235" s="2" t="s">
        <v>35</v>
      </c>
      <c r="D235" s="2" t="s">
        <v>942</v>
      </c>
      <c r="E235" s="42" t="s">
        <v>1391</v>
      </c>
      <c r="F235" s="42" t="s">
        <v>1392</v>
      </c>
      <c r="G235" s="42" t="s">
        <v>1393</v>
      </c>
      <c r="H235" s="42" t="s">
        <v>25</v>
      </c>
      <c r="I235" s="42" t="s">
        <v>1394</v>
      </c>
      <c r="J235" s="42"/>
      <c r="K235" s="5" t="s">
        <v>40</v>
      </c>
      <c r="L235" s="5" t="s">
        <v>1395</v>
      </c>
      <c r="M235" s="3" t="s">
        <v>28</v>
      </c>
      <c r="N235" s="6">
        <v>386.9</v>
      </c>
      <c r="O235" s="7">
        <v>58.9</v>
      </c>
      <c r="P235" s="6">
        <v>328</v>
      </c>
      <c r="Q235" s="8" t="s">
        <v>168</v>
      </c>
      <c r="R235" s="8" t="s">
        <v>1396</v>
      </c>
      <c r="S235" s="8"/>
      <c r="T235" s="8"/>
      <c r="U235" s="8">
        <v>1</v>
      </c>
      <c r="V235" s="8">
        <v>1</v>
      </c>
      <c r="W235" s="9" t="s">
        <v>1397</v>
      </c>
      <c r="X235" s="9"/>
      <c r="Y235" s="10" t="s">
        <v>32</v>
      </c>
      <c r="Z235" s="10" t="s">
        <v>32</v>
      </c>
      <c r="AA235" s="10" t="s">
        <v>32</v>
      </c>
      <c r="AB235" s="14" t="s">
        <v>32</v>
      </c>
      <c r="AC235" s="18" t="s">
        <v>1398</v>
      </c>
      <c r="AD235" s="14" t="s">
        <v>141</v>
      </c>
    </row>
    <row r="236" spans="1:30" s="65" customFormat="1" ht="16.5" x14ac:dyDescent="0.2">
      <c r="A236" s="54">
        <v>63</v>
      </c>
      <c r="B236" s="56" t="s">
        <v>1718</v>
      </c>
      <c r="C236" s="56" t="s">
        <v>35</v>
      </c>
      <c r="D236" s="56" t="s">
        <v>1691</v>
      </c>
      <c r="E236" s="73" t="s">
        <v>1719</v>
      </c>
      <c r="F236" s="73" t="s">
        <v>1720</v>
      </c>
      <c r="G236" s="73"/>
      <c r="H236" s="73"/>
      <c r="I236" s="73"/>
      <c r="J236" s="73"/>
      <c r="K236" s="60" t="s">
        <v>40</v>
      </c>
      <c r="L236" s="60" t="s">
        <v>1399</v>
      </c>
      <c r="M236" s="57" t="s">
        <v>28</v>
      </c>
      <c r="N236" s="61">
        <v>355.4</v>
      </c>
      <c r="O236" s="62">
        <v>40.799999999999997</v>
      </c>
      <c r="P236" s="61">
        <v>314.60000000000002</v>
      </c>
      <c r="Q236" s="63" t="s">
        <v>168</v>
      </c>
      <c r="R236" s="63" t="s">
        <v>1400</v>
      </c>
      <c r="S236" s="77"/>
      <c r="T236" s="77">
        <f>N236-S236</f>
        <v>355.4</v>
      </c>
      <c r="U236" s="63">
        <v>1</v>
      </c>
      <c r="V236" s="63">
        <v>4</v>
      </c>
      <c r="W236" s="85" t="s">
        <v>930</v>
      </c>
      <c r="X236" s="64"/>
      <c r="Y236" s="80" t="s">
        <v>32</v>
      </c>
      <c r="Z236" s="80" t="s">
        <v>1347</v>
      </c>
      <c r="AA236" s="80" t="s">
        <v>32</v>
      </c>
      <c r="AB236" s="82" t="s">
        <v>1401</v>
      </c>
      <c r="AC236" s="66"/>
      <c r="AD236" s="68"/>
    </row>
    <row r="237" spans="1:30" s="65" customFormat="1" ht="45" x14ac:dyDescent="0.2">
      <c r="A237" s="54">
        <v>64</v>
      </c>
      <c r="B237" s="56" t="s">
        <v>1402</v>
      </c>
      <c r="C237" s="55" t="s">
        <v>1403</v>
      </c>
      <c r="D237" s="56" t="s">
        <v>1691</v>
      </c>
      <c r="E237" s="73" t="s">
        <v>1404</v>
      </c>
      <c r="F237" s="73" t="s">
        <v>1405</v>
      </c>
      <c r="G237" s="73" t="s">
        <v>1406</v>
      </c>
      <c r="H237" s="73" t="s">
        <v>25</v>
      </c>
      <c r="I237" s="73" t="s">
        <v>1407</v>
      </c>
      <c r="J237" s="73" t="s">
        <v>1630</v>
      </c>
      <c r="K237" s="60" t="s">
        <v>40</v>
      </c>
      <c r="L237" s="60" t="s">
        <v>1408</v>
      </c>
      <c r="M237" s="57" t="s">
        <v>28</v>
      </c>
      <c r="N237" s="61">
        <v>214.6</v>
      </c>
      <c r="O237" s="62">
        <v>24.8</v>
      </c>
      <c r="P237" s="61">
        <v>189.8</v>
      </c>
      <c r="Q237" s="63" t="s">
        <v>168</v>
      </c>
      <c r="R237" s="63" t="s">
        <v>1409</v>
      </c>
      <c r="S237" s="77">
        <v>214.6</v>
      </c>
      <c r="T237" s="77">
        <f>N237-S237</f>
        <v>0</v>
      </c>
      <c r="U237" s="63">
        <v>1</v>
      </c>
      <c r="V237" s="63">
        <v>4</v>
      </c>
      <c r="W237" s="85"/>
      <c r="X237" s="64"/>
      <c r="Y237" s="80" t="s">
        <v>32</v>
      </c>
      <c r="Z237" s="80" t="s">
        <v>32</v>
      </c>
      <c r="AA237" s="80" t="s">
        <v>32</v>
      </c>
      <c r="AB237" s="68" t="s">
        <v>32</v>
      </c>
      <c r="AC237" s="66"/>
      <c r="AD237" s="68"/>
    </row>
    <row r="238" spans="1:30" s="15" customFormat="1" ht="16.5" x14ac:dyDescent="0.2">
      <c r="A238" s="1">
        <v>236</v>
      </c>
      <c r="B238" s="2" t="s">
        <v>1410</v>
      </c>
      <c r="C238" s="2" t="s">
        <v>35</v>
      </c>
      <c r="D238" s="2" t="s">
        <v>942</v>
      </c>
      <c r="E238" s="42" t="s">
        <v>1411</v>
      </c>
      <c r="F238" s="42" t="s">
        <v>63</v>
      </c>
      <c r="G238" s="42" t="s">
        <v>1412</v>
      </c>
      <c r="H238" s="42" t="s">
        <v>25</v>
      </c>
      <c r="I238" s="42" t="s">
        <v>1413</v>
      </c>
      <c r="J238" s="42"/>
      <c r="K238" s="5" t="s">
        <v>40</v>
      </c>
      <c r="L238" s="5" t="s">
        <v>1414</v>
      </c>
      <c r="M238" s="3" t="s">
        <v>28</v>
      </c>
      <c r="N238" s="6">
        <v>605.20000000000005</v>
      </c>
      <c r="O238" s="7">
        <v>88.9</v>
      </c>
      <c r="P238" s="6">
        <v>516.29999999999995</v>
      </c>
      <c r="Q238" s="8" t="s">
        <v>168</v>
      </c>
      <c r="R238" s="8" t="s">
        <v>1415</v>
      </c>
      <c r="S238" s="8"/>
      <c r="T238" s="8"/>
      <c r="U238" s="8">
        <v>1</v>
      </c>
      <c r="V238" s="8">
        <v>1</v>
      </c>
      <c r="W238" s="9"/>
      <c r="X238" s="9"/>
      <c r="Y238" s="10" t="s">
        <v>32</v>
      </c>
      <c r="Z238" s="10" t="s">
        <v>32</v>
      </c>
      <c r="AA238" s="10" t="s">
        <v>32</v>
      </c>
      <c r="AB238" s="14" t="s">
        <v>32</v>
      </c>
      <c r="AC238" s="18" t="s">
        <v>1416</v>
      </c>
      <c r="AD238" s="14"/>
    </row>
    <row r="239" spans="1:30" s="15" customFormat="1" ht="75" x14ac:dyDescent="0.2">
      <c r="A239" s="1">
        <v>237</v>
      </c>
      <c r="B239" s="39" t="s">
        <v>1417</v>
      </c>
      <c r="C239" s="2" t="s">
        <v>35</v>
      </c>
      <c r="D239" s="2" t="s">
        <v>956</v>
      </c>
      <c r="E239" s="42" t="s">
        <v>1418</v>
      </c>
      <c r="F239" s="42" t="s">
        <v>37</v>
      </c>
      <c r="G239" s="42" t="s">
        <v>1419</v>
      </c>
      <c r="H239" s="42" t="s">
        <v>25</v>
      </c>
      <c r="I239" s="42" t="s">
        <v>1420</v>
      </c>
      <c r="J239" s="42"/>
      <c r="K239" s="5" t="s">
        <v>40</v>
      </c>
      <c r="L239" s="5" t="s">
        <v>1421</v>
      </c>
      <c r="M239" s="3" t="s">
        <v>28</v>
      </c>
      <c r="N239" s="6">
        <v>354.7</v>
      </c>
      <c r="O239" s="7">
        <v>41.2</v>
      </c>
      <c r="P239" s="6">
        <v>313.5</v>
      </c>
      <c r="Q239" s="8" t="s">
        <v>168</v>
      </c>
      <c r="R239" s="8" t="s">
        <v>1422</v>
      </c>
      <c r="S239" s="8"/>
      <c r="T239" s="8"/>
      <c r="U239" s="8">
        <v>1</v>
      </c>
      <c r="V239" s="8">
        <v>1</v>
      </c>
      <c r="W239" s="9" t="s">
        <v>1423</v>
      </c>
      <c r="X239" s="9"/>
      <c r="Y239" s="10" t="s">
        <v>32</v>
      </c>
      <c r="Z239" s="10" t="s">
        <v>32</v>
      </c>
      <c r="AA239" s="10" t="s">
        <v>32</v>
      </c>
      <c r="AB239" s="14" t="s">
        <v>32</v>
      </c>
      <c r="AC239" s="18"/>
      <c r="AD239" s="14" t="s">
        <v>986</v>
      </c>
    </row>
    <row r="240" spans="1:30" s="65" customFormat="1" ht="16.5" x14ac:dyDescent="0.2">
      <c r="A240" s="54">
        <v>65</v>
      </c>
      <c r="B240" s="56" t="s">
        <v>1721</v>
      </c>
      <c r="C240" s="56" t="s">
        <v>35</v>
      </c>
      <c r="D240" s="56" t="s">
        <v>1692</v>
      </c>
      <c r="E240" s="73" t="s">
        <v>1722</v>
      </c>
      <c r="F240" s="73" t="s">
        <v>1723</v>
      </c>
      <c r="G240" s="73" t="s">
        <v>1724</v>
      </c>
      <c r="H240" s="73" t="s">
        <v>25</v>
      </c>
      <c r="I240" s="73" t="s">
        <v>1725</v>
      </c>
      <c r="J240" s="73" t="s">
        <v>1630</v>
      </c>
      <c r="K240" s="60" t="s">
        <v>40</v>
      </c>
      <c r="L240" s="60" t="s">
        <v>1424</v>
      </c>
      <c r="M240" s="57" t="s">
        <v>28</v>
      </c>
      <c r="N240" s="61">
        <v>228.9</v>
      </c>
      <c r="O240" s="62">
        <v>31.8</v>
      </c>
      <c r="P240" s="61">
        <v>197.1</v>
      </c>
      <c r="Q240" s="63" t="s">
        <v>168</v>
      </c>
      <c r="R240" s="63" t="s">
        <v>1425</v>
      </c>
      <c r="S240" s="77">
        <v>228.9</v>
      </c>
      <c r="T240" s="77">
        <f>N240-S240</f>
        <v>0</v>
      </c>
      <c r="U240" s="63">
        <v>1</v>
      </c>
      <c r="V240" s="63">
        <v>4</v>
      </c>
      <c r="W240" s="85" t="s">
        <v>1426</v>
      </c>
      <c r="X240" s="64"/>
      <c r="Y240" s="80" t="s">
        <v>32</v>
      </c>
      <c r="Z240" s="80" t="s">
        <v>32</v>
      </c>
      <c r="AA240" s="80" t="s">
        <v>32</v>
      </c>
      <c r="AB240" s="68" t="s">
        <v>32</v>
      </c>
      <c r="AC240" s="66" t="s">
        <v>1427</v>
      </c>
      <c r="AD240" s="68" t="s">
        <v>141</v>
      </c>
    </row>
    <row r="241" spans="1:30" s="15" customFormat="1" ht="60" x14ac:dyDescent="0.2">
      <c r="A241" s="1">
        <v>239</v>
      </c>
      <c r="B241" s="39" t="s">
        <v>1428</v>
      </c>
      <c r="C241" s="2" t="s">
        <v>35</v>
      </c>
      <c r="D241" s="2" t="s">
        <v>956</v>
      </c>
      <c r="E241" s="42" t="s">
        <v>1429</v>
      </c>
      <c r="F241" s="42" t="s">
        <v>1430</v>
      </c>
      <c r="G241" s="42" t="s">
        <v>1431</v>
      </c>
      <c r="H241" s="42" t="s">
        <v>25</v>
      </c>
      <c r="I241" s="42" t="s">
        <v>1432</v>
      </c>
      <c r="J241" s="42"/>
      <c r="K241" s="5" t="s">
        <v>40</v>
      </c>
      <c r="L241" s="5" t="s">
        <v>1433</v>
      </c>
      <c r="M241" s="3" t="s">
        <v>28</v>
      </c>
      <c r="N241" s="6">
        <v>237.4</v>
      </c>
      <c r="O241" s="7">
        <v>34.4</v>
      </c>
      <c r="P241" s="6">
        <v>203</v>
      </c>
      <c r="Q241" s="8" t="s">
        <v>168</v>
      </c>
      <c r="R241" s="8" t="s">
        <v>1434</v>
      </c>
      <c r="S241" s="8"/>
      <c r="T241" s="8"/>
      <c r="U241" s="8"/>
      <c r="V241" s="8">
        <v>1</v>
      </c>
      <c r="W241" s="9" t="s">
        <v>1435</v>
      </c>
      <c r="X241" s="9"/>
      <c r="Y241" s="10" t="s">
        <v>32</v>
      </c>
      <c r="Z241" s="10" t="s">
        <v>32</v>
      </c>
      <c r="AA241" s="10" t="s">
        <v>32</v>
      </c>
      <c r="AB241" s="14" t="s">
        <v>32</v>
      </c>
      <c r="AC241" s="18" t="s">
        <v>1436</v>
      </c>
      <c r="AD241" s="14" t="s">
        <v>986</v>
      </c>
    </row>
    <row r="242" spans="1:30" s="15" customFormat="1" ht="16.5" x14ac:dyDescent="0.2">
      <c r="A242" s="1">
        <v>240</v>
      </c>
      <c r="B242" s="2" t="s">
        <v>460</v>
      </c>
      <c r="C242" s="2" t="s">
        <v>35</v>
      </c>
      <c r="D242" s="2" t="s">
        <v>942</v>
      </c>
      <c r="E242" s="42" t="s">
        <v>461</v>
      </c>
      <c r="F242" s="42" t="s">
        <v>63</v>
      </c>
      <c r="G242" s="42" t="s">
        <v>1437</v>
      </c>
      <c r="H242" s="42" t="s">
        <v>25</v>
      </c>
      <c r="I242" s="42" t="s">
        <v>1438</v>
      </c>
      <c r="J242" s="42"/>
      <c r="K242" s="5" t="s">
        <v>40</v>
      </c>
      <c r="L242" s="5" t="s">
        <v>718</v>
      </c>
      <c r="M242" s="3" t="s">
        <v>28</v>
      </c>
      <c r="N242" s="6">
        <v>369.2</v>
      </c>
      <c r="O242" s="7">
        <v>47.4</v>
      </c>
      <c r="P242" s="6">
        <v>321.8</v>
      </c>
      <c r="Q242" s="8" t="s">
        <v>168</v>
      </c>
      <c r="R242" s="8" t="s">
        <v>1439</v>
      </c>
      <c r="S242" s="8"/>
      <c r="T242" s="8"/>
      <c r="U242" s="8">
        <v>1</v>
      </c>
      <c r="V242" s="8">
        <v>1</v>
      </c>
      <c r="W242" s="9"/>
      <c r="X242" s="9"/>
      <c r="Y242" s="10" t="s">
        <v>32</v>
      </c>
      <c r="Z242" s="10" t="s">
        <v>32</v>
      </c>
      <c r="AA242" s="10" t="s">
        <v>32</v>
      </c>
      <c r="AB242" s="14" t="s">
        <v>32</v>
      </c>
      <c r="AC242" s="18" t="s">
        <v>465</v>
      </c>
      <c r="AD242" s="14"/>
    </row>
    <row r="243" spans="1:30" s="15" customFormat="1" ht="16.5" x14ac:dyDescent="0.2">
      <c r="A243" s="1">
        <v>241</v>
      </c>
      <c r="B243" s="2" t="s">
        <v>1440</v>
      </c>
      <c r="C243" s="2" t="s">
        <v>1441</v>
      </c>
      <c r="D243" s="2" t="s">
        <v>956</v>
      </c>
      <c r="E243" s="42" t="s">
        <v>1442</v>
      </c>
      <c r="F243" s="42" t="s">
        <v>1443</v>
      </c>
      <c r="G243" s="42" t="s">
        <v>1444</v>
      </c>
      <c r="H243" s="42" t="s">
        <v>25</v>
      </c>
      <c r="I243" s="42" t="s">
        <v>1445</v>
      </c>
      <c r="J243" s="42"/>
      <c r="K243" s="5" t="s">
        <v>40</v>
      </c>
      <c r="L243" s="5" t="s">
        <v>1446</v>
      </c>
      <c r="M243" s="3" t="s">
        <v>28</v>
      </c>
      <c r="N243" s="6">
        <v>61.6</v>
      </c>
      <c r="O243" s="7">
        <v>8.9</v>
      </c>
      <c r="P243" s="6">
        <v>52.7</v>
      </c>
      <c r="Q243" s="8" t="s">
        <v>168</v>
      </c>
      <c r="R243" s="8" t="s">
        <v>1447</v>
      </c>
      <c r="S243" s="8"/>
      <c r="T243" s="8"/>
      <c r="U243" s="44"/>
      <c r="V243" s="8">
        <v>1</v>
      </c>
      <c r="W243" s="9"/>
      <c r="X243" s="9"/>
      <c r="Y243" s="10" t="s">
        <v>32</v>
      </c>
      <c r="Z243" s="10" t="s">
        <v>32</v>
      </c>
      <c r="AA243" s="10" t="s">
        <v>32</v>
      </c>
      <c r="AB243" s="14" t="s">
        <v>32</v>
      </c>
      <c r="AC243" s="12"/>
      <c r="AD243" s="14"/>
    </row>
    <row r="244" spans="1:30" s="15" customFormat="1" ht="16.5" x14ac:dyDescent="0.2">
      <c r="A244" s="1">
        <v>242</v>
      </c>
      <c r="B244" s="2" t="s">
        <v>1448</v>
      </c>
      <c r="C244" s="2" t="s">
        <v>35</v>
      </c>
      <c r="D244" s="2" t="s">
        <v>956</v>
      </c>
      <c r="E244" s="42" t="s">
        <v>1449</v>
      </c>
      <c r="F244" s="42" t="s">
        <v>63</v>
      </c>
      <c r="G244" s="42" t="s">
        <v>1450</v>
      </c>
      <c r="H244" s="42" t="s">
        <v>25</v>
      </c>
      <c r="I244" s="42" t="s">
        <v>1451</v>
      </c>
      <c r="J244" s="42"/>
      <c r="K244" s="5" t="s">
        <v>40</v>
      </c>
      <c r="L244" s="5" t="s">
        <v>1452</v>
      </c>
      <c r="M244" s="3" t="s">
        <v>28</v>
      </c>
      <c r="N244" s="6">
        <v>120.2</v>
      </c>
      <c r="O244" s="7">
        <v>17.3</v>
      </c>
      <c r="P244" s="6">
        <v>102.9</v>
      </c>
      <c r="Q244" s="8" t="s">
        <v>168</v>
      </c>
      <c r="R244" s="8" t="s">
        <v>1453</v>
      </c>
      <c r="S244" s="8"/>
      <c r="T244" s="8"/>
      <c r="U244" s="8">
        <v>1</v>
      </c>
      <c r="V244" s="8">
        <v>1</v>
      </c>
      <c r="W244" s="9"/>
      <c r="X244" s="9"/>
      <c r="Y244" s="10" t="s">
        <v>32</v>
      </c>
      <c r="Z244" s="10" t="s">
        <v>32</v>
      </c>
      <c r="AA244" s="10" t="s">
        <v>32</v>
      </c>
      <c r="AB244" s="14" t="s">
        <v>32</v>
      </c>
      <c r="AC244" s="18" t="s">
        <v>1454</v>
      </c>
      <c r="AD244" s="14"/>
    </row>
    <row r="245" spans="1:30" s="15" customFormat="1" ht="45" x14ac:dyDescent="0.2">
      <c r="A245" s="1">
        <v>243</v>
      </c>
      <c r="B245" s="2" t="s">
        <v>1455</v>
      </c>
      <c r="C245" s="2" t="s">
        <v>35</v>
      </c>
      <c r="D245" s="2" t="s">
        <v>942</v>
      </c>
      <c r="E245" s="42"/>
      <c r="F245" s="42"/>
      <c r="G245" s="42" t="s">
        <v>1456</v>
      </c>
      <c r="H245" s="42"/>
      <c r="I245" s="42" t="s">
        <v>1457</v>
      </c>
      <c r="J245" s="42"/>
      <c r="K245" s="5" t="s">
        <v>40</v>
      </c>
      <c r="L245" s="5" t="s">
        <v>1458</v>
      </c>
      <c r="M245" s="3" t="s">
        <v>28</v>
      </c>
      <c r="N245" s="6">
        <v>222.5</v>
      </c>
      <c r="O245" s="7">
        <v>29</v>
      </c>
      <c r="P245" s="6">
        <v>193.5</v>
      </c>
      <c r="Q245" s="8" t="s">
        <v>168</v>
      </c>
      <c r="R245" s="8" t="s">
        <v>1459</v>
      </c>
      <c r="S245" s="8"/>
      <c r="T245" s="8"/>
      <c r="U245" s="8">
        <v>1</v>
      </c>
      <c r="V245" s="8">
        <v>1</v>
      </c>
      <c r="W245" s="9" t="s">
        <v>1460</v>
      </c>
      <c r="X245" s="9"/>
      <c r="Y245" s="10" t="s">
        <v>32</v>
      </c>
      <c r="Z245" s="10" t="s">
        <v>32</v>
      </c>
      <c r="AA245" s="10" t="s">
        <v>32</v>
      </c>
      <c r="AB245" s="14" t="s">
        <v>32</v>
      </c>
      <c r="AC245" s="12" t="s">
        <v>1461</v>
      </c>
      <c r="AD245" s="14"/>
    </row>
    <row r="246" spans="1:30" s="15" customFormat="1" ht="16.5" x14ac:dyDescent="0.2">
      <c r="A246" s="1">
        <v>244</v>
      </c>
      <c r="B246" s="2" t="s">
        <v>1462</v>
      </c>
      <c r="C246" s="2" t="s">
        <v>35</v>
      </c>
      <c r="D246" s="2" t="s">
        <v>956</v>
      </c>
      <c r="E246" s="42" t="s">
        <v>1463</v>
      </c>
      <c r="F246" s="42" t="s">
        <v>63</v>
      </c>
      <c r="G246" s="42" t="s">
        <v>1464</v>
      </c>
      <c r="H246" s="42" t="s">
        <v>25</v>
      </c>
      <c r="I246" s="42" t="s">
        <v>1465</v>
      </c>
      <c r="J246" s="42"/>
      <c r="K246" s="5" t="s">
        <v>40</v>
      </c>
      <c r="L246" s="5" t="s">
        <v>1466</v>
      </c>
      <c r="M246" s="3" t="s">
        <v>28</v>
      </c>
      <c r="N246" s="6">
        <v>178.5</v>
      </c>
      <c r="O246" s="7">
        <v>25.5</v>
      </c>
      <c r="P246" s="6">
        <v>153</v>
      </c>
      <c r="Q246" s="8" t="s">
        <v>168</v>
      </c>
      <c r="R246" s="8" t="s">
        <v>1467</v>
      </c>
      <c r="S246" s="8"/>
      <c r="T246" s="8"/>
      <c r="U246" s="8">
        <v>1</v>
      </c>
      <c r="V246" s="8">
        <v>1</v>
      </c>
      <c r="W246" s="9"/>
      <c r="X246" s="9"/>
      <c r="Y246" s="10" t="s">
        <v>32</v>
      </c>
      <c r="Z246" s="10" t="s">
        <v>32</v>
      </c>
      <c r="AA246" s="10" t="s">
        <v>32</v>
      </c>
      <c r="AB246" s="14" t="s">
        <v>32</v>
      </c>
      <c r="AC246" s="18" t="s">
        <v>1468</v>
      </c>
      <c r="AD246" s="14"/>
    </row>
    <row r="247" spans="1:30" s="15" customFormat="1" ht="16.5" x14ac:dyDescent="0.2">
      <c r="A247" s="1">
        <v>245</v>
      </c>
      <c r="B247" s="2" t="s">
        <v>1469</v>
      </c>
      <c r="C247" s="2" t="s">
        <v>35</v>
      </c>
      <c r="D247" s="2" t="s">
        <v>942</v>
      </c>
      <c r="E247" s="42" t="s">
        <v>1470</v>
      </c>
      <c r="F247" s="42" t="s">
        <v>86</v>
      </c>
      <c r="G247" s="42" t="s">
        <v>1471</v>
      </c>
      <c r="H247" s="42" t="s">
        <v>25</v>
      </c>
      <c r="I247" s="42" t="s">
        <v>1472</v>
      </c>
      <c r="J247" s="42"/>
      <c r="K247" s="5" t="s">
        <v>40</v>
      </c>
      <c r="L247" s="5" t="s">
        <v>711</v>
      </c>
      <c r="M247" s="3" t="s">
        <v>28</v>
      </c>
      <c r="N247" s="6">
        <v>375.4</v>
      </c>
      <c r="O247" s="7">
        <v>49.6</v>
      </c>
      <c r="P247" s="6">
        <v>325.8</v>
      </c>
      <c r="Q247" s="8" t="s">
        <v>168</v>
      </c>
      <c r="R247" s="8" t="s">
        <v>1473</v>
      </c>
      <c r="S247" s="8"/>
      <c r="T247" s="8"/>
      <c r="U247" s="8">
        <v>1</v>
      </c>
      <c r="V247" s="8">
        <v>1</v>
      </c>
      <c r="W247" s="9"/>
      <c r="X247" s="9"/>
      <c r="Y247" s="10" t="s">
        <v>32</v>
      </c>
      <c r="Z247" s="10" t="s">
        <v>32</v>
      </c>
      <c r="AA247" s="10" t="s">
        <v>32</v>
      </c>
      <c r="AB247" s="14" t="s">
        <v>32</v>
      </c>
      <c r="AC247" s="18" t="s">
        <v>1474</v>
      </c>
      <c r="AD247" s="14"/>
    </row>
    <row r="248" spans="1:30" s="65" customFormat="1" ht="30" x14ac:dyDescent="0.2">
      <c r="A248" s="54">
        <v>66</v>
      </c>
      <c r="B248" s="55" t="s">
        <v>1729</v>
      </c>
      <c r="C248" s="56" t="s">
        <v>35</v>
      </c>
      <c r="D248" s="56" t="s">
        <v>1691</v>
      </c>
      <c r="E248" s="73" t="s">
        <v>1726</v>
      </c>
      <c r="F248" s="73" t="s">
        <v>436</v>
      </c>
      <c r="G248" s="73" t="s">
        <v>1727</v>
      </c>
      <c r="H248" s="73" t="s">
        <v>25</v>
      </c>
      <c r="I248" s="73" t="s">
        <v>1728</v>
      </c>
      <c r="J248" s="73" t="s">
        <v>1630</v>
      </c>
      <c r="K248" s="60" t="s">
        <v>40</v>
      </c>
      <c r="L248" s="60" t="s">
        <v>713</v>
      </c>
      <c r="M248" s="57" t="s">
        <v>28</v>
      </c>
      <c r="N248" s="61">
        <v>213.2</v>
      </c>
      <c r="O248" s="62">
        <v>30.4</v>
      </c>
      <c r="P248" s="61">
        <v>182.8</v>
      </c>
      <c r="Q248" s="63" t="s">
        <v>168</v>
      </c>
      <c r="R248" s="63" t="s">
        <v>1566</v>
      </c>
      <c r="S248" s="77"/>
      <c r="T248" s="77">
        <f>N248-S248</f>
        <v>213.2</v>
      </c>
      <c r="U248" s="63"/>
      <c r="V248" s="63">
        <v>4</v>
      </c>
      <c r="W248" s="85"/>
      <c r="X248" s="64"/>
      <c r="Y248" s="80"/>
      <c r="Z248" s="80"/>
      <c r="AA248" s="80"/>
      <c r="AB248" s="68"/>
      <c r="AC248" s="66"/>
      <c r="AD248" s="68"/>
    </row>
    <row r="249" spans="1:30" s="15" customFormat="1" ht="16.5" x14ac:dyDescent="0.2">
      <c r="A249" s="1">
        <v>246</v>
      </c>
      <c r="B249" s="2" t="s">
        <v>1475</v>
      </c>
      <c r="C249" s="2" t="s">
        <v>35</v>
      </c>
      <c r="D249" s="2" t="s">
        <v>942</v>
      </c>
      <c r="E249" s="42" t="s">
        <v>1476</v>
      </c>
      <c r="F249" s="42" t="s">
        <v>1477</v>
      </c>
      <c r="G249" s="42" t="s">
        <v>1478</v>
      </c>
      <c r="H249" s="42" t="s">
        <v>25</v>
      </c>
      <c r="I249" s="42" t="s">
        <v>1479</v>
      </c>
      <c r="J249" s="42"/>
      <c r="K249" s="5" t="s">
        <v>40</v>
      </c>
      <c r="L249" s="5" t="s">
        <v>1480</v>
      </c>
      <c r="M249" s="3" t="s">
        <v>28</v>
      </c>
      <c r="N249" s="6">
        <v>300.5</v>
      </c>
      <c r="O249" s="7">
        <v>40.6</v>
      </c>
      <c r="P249" s="6">
        <v>259.89999999999998</v>
      </c>
      <c r="Q249" s="8" t="s">
        <v>168</v>
      </c>
      <c r="R249" s="8" t="s">
        <v>1481</v>
      </c>
      <c r="S249" s="8"/>
      <c r="T249" s="8"/>
      <c r="U249" s="8">
        <v>1</v>
      </c>
      <c r="V249" s="8">
        <v>1</v>
      </c>
      <c r="W249" s="9"/>
      <c r="X249" s="9"/>
      <c r="Y249" s="10" t="s">
        <v>32</v>
      </c>
      <c r="Z249" s="10" t="s">
        <v>32</v>
      </c>
      <c r="AA249" s="10" t="s">
        <v>32</v>
      </c>
      <c r="AB249" s="14" t="s">
        <v>32</v>
      </c>
      <c r="AC249" s="18"/>
      <c r="AD249" s="14"/>
    </row>
    <row r="250" spans="1:30" s="65" customFormat="1" ht="30" x14ac:dyDescent="0.2">
      <c r="A250" s="54">
        <v>67</v>
      </c>
      <c r="B250" s="55" t="s">
        <v>1730</v>
      </c>
      <c r="C250" s="56" t="s">
        <v>35</v>
      </c>
      <c r="D250" s="56" t="s">
        <v>1691</v>
      </c>
      <c r="E250" s="73" t="s">
        <v>1731</v>
      </c>
      <c r="F250" s="73" t="s">
        <v>436</v>
      </c>
      <c r="G250" s="73" t="s">
        <v>1732</v>
      </c>
      <c r="H250" s="73" t="s">
        <v>25</v>
      </c>
      <c r="I250" s="73" t="s">
        <v>1733</v>
      </c>
      <c r="J250" s="73" t="s">
        <v>1630</v>
      </c>
      <c r="K250" s="60" t="s">
        <v>40</v>
      </c>
      <c r="L250" s="60" t="s">
        <v>1482</v>
      </c>
      <c r="M250" s="57" t="s">
        <v>28</v>
      </c>
      <c r="N250" s="61">
        <v>492.7</v>
      </c>
      <c r="O250" s="62">
        <v>58.1</v>
      </c>
      <c r="P250" s="61">
        <v>434.6</v>
      </c>
      <c r="Q250" s="63" t="s">
        <v>168</v>
      </c>
      <c r="R250" s="63" t="s">
        <v>1483</v>
      </c>
      <c r="S250" s="77"/>
      <c r="T250" s="77">
        <f>N250-S250</f>
        <v>492.7</v>
      </c>
      <c r="U250" s="63">
        <v>1</v>
      </c>
      <c r="V250" s="63">
        <v>4</v>
      </c>
      <c r="W250" s="85" t="s">
        <v>1484</v>
      </c>
      <c r="X250" s="64"/>
      <c r="Y250" s="80" t="s">
        <v>32</v>
      </c>
      <c r="Z250" s="80" t="s">
        <v>32</v>
      </c>
      <c r="AA250" s="80" t="s">
        <v>32</v>
      </c>
      <c r="AB250" s="68" t="s">
        <v>32</v>
      </c>
      <c r="AC250" s="66" t="s">
        <v>1485</v>
      </c>
      <c r="AD250" s="68" t="s">
        <v>33</v>
      </c>
    </row>
    <row r="251" spans="1:30" s="65" customFormat="1" ht="30" x14ac:dyDescent="0.2">
      <c r="A251" s="54">
        <v>68</v>
      </c>
      <c r="B251" s="55" t="s">
        <v>1734</v>
      </c>
      <c r="C251" s="56" t="s">
        <v>35</v>
      </c>
      <c r="D251" s="56" t="s">
        <v>1692</v>
      </c>
      <c r="E251" s="73" t="s">
        <v>1735</v>
      </c>
      <c r="F251" s="73" t="s">
        <v>1736</v>
      </c>
      <c r="G251" s="73" t="s">
        <v>1737</v>
      </c>
      <c r="H251" s="73" t="s">
        <v>1738</v>
      </c>
      <c r="I251" s="73" t="s">
        <v>1739</v>
      </c>
      <c r="J251" s="73" t="s">
        <v>1630</v>
      </c>
      <c r="K251" s="60" t="s">
        <v>40</v>
      </c>
      <c r="L251" s="60" t="s">
        <v>1567</v>
      </c>
      <c r="M251" s="57" t="s">
        <v>28</v>
      </c>
      <c r="N251" s="61">
        <v>228.2</v>
      </c>
      <c r="O251" s="62">
        <v>31.5</v>
      </c>
      <c r="P251" s="61">
        <v>196.7</v>
      </c>
      <c r="Q251" s="63" t="s">
        <v>168</v>
      </c>
      <c r="R251" s="63" t="s">
        <v>1568</v>
      </c>
      <c r="S251" s="77"/>
      <c r="T251" s="77">
        <f>N251-S251</f>
        <v>228.2</v>
      </c>
      <c r="U251" s="63"/>
      <c r="V251" s="63">
        <v>4</v>
      </c>
      <c r="W251" s="85"/>
      <c r="X251" s="64"/>
      <c r="Y251" s="80"/>
      <c r="Z251" s="80"/>
      <c r="AA251" s="80"/>
      <c r="AB251" s="68"/>
      <c r="AC251" s="66"/>
      <c r="AD251" s="68"/>
    </row>
    <row r="252" spans="1:30" s="15" customFormat="1" ht="16.5" x14ac:dyDescent="0.2">
      <c r="A252" s="1">
        <v>248</v>
      </c>
      <c r="B252" s="2" t="s">
        <v>1440</v>
      </c>
      <c r="C252" s="2" t="s">
        <v>1441</v>
      </c>
      <c r="D252" s="2" t="s">
        <v>956</v>
      </c>
      <c r="E252" s="42" t="s">
        <v>1442</v>
      </c>
      <c r="F252" s="42" t="s">
        <v>1443</v>
      </c>
      <c r="G252" s="42" t="s">
        <v>1486</v>
      </c>
      <c r="H252" s="42" t="s">
        <v>25</v>
      </c>
      <c r="I252" s="42" t="s">
        <v>1487</v>
      </c>
      <c r="J252" s="42"/>
      <c r="K252" s="5" t="s">
        <v>40</v>
      </c>
      <c r="L252" s="5" t="s">
        <v>1488</v>
      </c>
      <c r="M252" s="3" t="s">
        <v>28</v>
      </c>
      <c r="N252" s="6">
        <v>179</v>
      </c>
      <c r="O252" s="7">
        <v>26.3</v>
      </c>
      <c r="P252" s="6">
        <v>152.69999999999999</v>
      </c>
      <c r="Q252" s="8" t="s">
        <v>168</v>
      </c>
      <c r="R252" s="8" t="s">
        <v>1489</v>
      </c>
      <c r="S252" s="8"/>
      <c r="T252" s="8"/>
      <c r="U252" s="8"/>
      <c r="V252" s="8">
        <v>1</v>
      </c>
      <c r="W252" s="9"/>
      <c r="X252" s="9"/>
      <c r="Y252" s="10" t="s">
        <v>32</v>
      </c>
      <c r="Z252" s="10" t="s">
        <v>32</v>
      </c>
      <c r="AA252" s="10" t="s">
        <v>32</v>
      </c>
      <c r="AB252" s="14" t="s">
        <v>32</v>
      </c>
      <c r="AC252" s="18"/>
      <c r="AD252" s="14"/>
    </row>
    <row r="253" spans="1:30" s="15" customFormat="1" ht="16.5" x14ac:dyDescent="0.2">
      <c r="A253" s="1">
        <v>249</v>
      </c>
      <c r="B253" s="2" t="s">
        <v>1490</v>
      </c>
      <c r="C253" s="2" t="s">
        <v>35</v>
      </c>
      <c r="D253" s="2" t="s">
        <v>942</v>
      </c>
      <c r="E253" s="42" t="s">
        <v>1491</v>
      </c>
      <c r="F253" s="42" t="s">
        <v>63</v>
      </c>
      <c r="G253" s="42" t="s">
        <v>1492</v>
      </c>
      <c r="H253" s="42" t="s">
        <v>25</v>
      </c>
      <c r="I253" s="42" t="s">
        <v>1493</v>
      </c>
      <c r="J253" s="42"/>
      <c r="K253" s="5" t="s">
        <v>40</v>
      </c>
      <c r="L253" s="5" t="s">
        <v>1494</v>
      </c>
      <c r="M253" s="3" t="s">
        <v>28</v>
      </c>
      <c r="N253" s="6">
        <v>439</v>
      </c>
      <c r="O253" s="7">
        <v>55.1</v>
      </c>
      <c r="P253" s="6">
        <v>383.9</v>
      </c>
      <c r="Q253" s="8" t="s">
        <v>168</v>
      </c>
      <c r="R253" s="8" t="s">
        <v>1495</v>
      </c>
      <c r="S253" s="8"/>
      <c r="T253" s="8"/>
      <c r="U253" s="8"/>
      <c r="V253" s="8">
        <v>1</v>
      </c>
      <c r="W253" s="9"/>
      <c r="X253" s="9"/>
      <c r="Y253" s="10" t="s">
        <v>32</v>
      </c>
      <c r="Z253" s="10" t="s">
        <v>32</v>
      </c>
      <c r="AA253" s="10" t="s">
        <v>32</v>
      </c>
      <c r="AB253" s="14" t="s">
        <v>32</v>
      </c>
      <c r="AC253" s="18" t="s">
        <v>1496</v>
      </c>
      <c r="AD253" s="14"/>
    </row>
    <row r="254" spans="1:30" s="65" customFormat="1" ht="16.5" x14ac:dyDescent="0.2">
      <c r="A254" s="54">
        <v>69</v>
      </c>
      <c r="B254" s="56" t="s">
        <v>1740</v>
      </c>
      <c r="C254" s="56" t="s">
        <v>35</v>
      </c>
      <c r="D254" s="56" t="s">
        <v>1691</v>
      </c>
      <c r="E254" s="73" t="s">
        <v>1741</v>
      </c>
      <c r="F254" s="73" t="s">
        <v>448</v>
      </c>
      <c r="G254" s="73" t="s">
        <v>1742</v>
      </c>
      <c r="H254" s="73" t="s">
        <v>1738</v>
      </c>
      <c r="I254" s="73" t="s">
        <v>1743</v>
      </c>
      <c r="J254" s="73" t="s">
        <v>1630</v>
      </c>
      <c r="K254" s="60" t="s">
        <v>40</v>
      </c>
      <c r="L254" s="60" t="s">
        <v>1497</v>
      </c>
      <c r="M254" s="57" t="s">
        <v>28</v>
      </c>
      <c r="N254" s="61">
        <v>198.2</v>
      </c>
      <c r="O254" s="62">
        <v>29.5</v>
      </c>
      <c r="P254" s="61">
        <v>168.7</v>
      </c>
      <c r="Q254" s="63" t="s">
        <v>168</v>
      </c>
      <c r="R254" s="63" t="s">
        <v>1498</v>
      </c>
      <c r="S254" s="77"/>
      <c r="T254" s="77">
        <f>N254-S254</f>
        <v>198.2</v>
      </c>
      <c r="U254" s="63"/>
      <c r="V254" s="63">
        <v>4</v>
      </c>
      <c r="W254" s="85"/>
      <c r="X254" s="64"/>
      <c r="Y254" s="80" t="s">
        <v>32</v>
      </c>
      <c r="Z254" s="80" t="s">
        <v>32</v>
      </c>
      <c r="AA254" s="80" t="s">
        <v>32</v>
      </c>
      <c r="AB254" s="68" t="s">
        <v>32</v>
      </c>
      <c r="AC254" s="66"/>
      <c r="AD254" s="68"/>
    </row>
    <row r="255" spans="1:30" s="15" customFormat="1" ht="16.5" x14ac:dyDescent="0.2">
      <c r="A255" s="1">
        <v>251</v>
      </c>
      <c r="B255" s="2" t="s">
        <v>1499</v>
      </c>
      <c r="C255" s="2" t="s">
        <v>35</v>
      </c>
      <c r="D255" s="2" t="s">
        <v>942</v>
      </c>
      <c r="E255" s="42" t="s">
        <v>1500</v>
      </c>
      <c r="F255" s="42" t="s">
        <v>1501</v>
      </c>
      <c r="G255" s="42" t="s">
        <v>1502</v>
      </c>
      <c r="H255" s="42" t="s">
        <v>25</v>
      </c>
      <c r="I255" s="42" t="s">
        <v>1503</v>
      </c>
      <c r="J255" s="42"/>
      <c r="K255" s="5" t="s">
        <v>40</v>
      </c>
      <c r="L255" s="5" t="s">
        <v>1504</v>
      </c>
      <c r="M255" s="3" t="s">
        <v>28</v>
      </c>
      <c r="N255" s="6">
        <v>364.7</v>
      </c>
      <c r="O255" s="7">
        <v>45.1</v>
      </c>
      <c r="P255" s="6">
        <v>319.60000000000002</v>
      </c>
      <c r="Q255" s="8" t="s">
        <v>168</v>
      </c>
      <c r="R255" s="8" t="s">
        <v>1505</v>
      </c>
      <c r="S255" s="8"/>
      <c r="T255" s="8"/>
      <c r="U255" s="8">
        <v>1</v>
      </c>
      <c r="V255" s="8">
        <v>1</v>
      </c>
      <c r="W255" s="9"/>
      <c r="X255" s="9"/>
      <c r="Y255" s="10" t="s">
        <v>32</v>
      </c>
      <c r="Z255" s="10" t="s">
        <v>32</v>
      </c>
      <c r="AA255" s="10" t="s">
        <v>32</v>
      </c>
      <c r="AB255" s="14" t="s">
        <v>32</v>
      </c>
      <c r="AC255" s="18"/>
      <c r="AD255" s="14"/>
    </row>
    <row r="256" spans="1:30" s="65" customFormat="1" ht="16.5" x14ac:dyDescent="0.2">
      <c r="A256" s="54">
        <v>70</v>
      </c>
      <c r="B256" s="56" t="s">
        <v>1506</v>
      </c>
      <c r="C256" s="56" t="s">
        <v>35</v>
      </c>
      <c r="D256" s="56" t="s">
        <v>1691</v>
      </c>
      <c r="E256" s="73" t="s">
        <v>1507</v>
      </c>
      <c r="F256" s="73" t="s">
        <v>1508</v>
      </c>
      <c r="G256" s="73" t="s">
        <v>1509</v>
      </c>
      <c r="H256" s="73" t="s">
        <v>25</v>
      </c>
      <c r="I256" s="73" t="s">
        <v>1510</v>
      </c>
      <c r="J256" s="73" t="s">
        <v>1630</v>
      </c>
      <c r="K256" s="60" t="s">
        <v>40</v>
      </c>
      <c r="L256" s="60" t="s">
        <v>1511</v>
      </c>
      <c r="M256" s="57" t="s">
        <v>28</v>
      </c>
      <c r="N256" s="61">
        <v>265.89999999999998</v>
      </c>
      <c r="O256" s="62">
        <v>52.6</v>
      </c>
      <c r="P256" s="61">
        <v>213.3</v>
      </c>
      <c r="Q256" s="63" t="s">
        <v>168</v>
      </c>
      <c r="R256" s="63" t="s">
        <v>1512</v>
      </c>
      <c r="S256" s="77"/>
      <c r="T256" s="77">
        <f>N256-S256</f>
        <v>265.89999999999998</v>
      </c>
      <c r="U256" s="63">
        <v>1</v>
      </c>
      <c r="V256" s="63">
        <v>4</v>
      </c>
      <c r="W256" s="85"/>
      <c r="X256" s="64"/>
      <c r="Y256" s="80" t="s">
        <v>32</v>
      </c>
      <c r="Z256" s="80" t="s">
        <v>32</v>
      </c>
      <c r="AA256" s="80" t="s">
        <v>32</v>
      </c>
      <c r="AB256" s="68" t="s">
        <v>32</v>
      </c>
      <c r="AC256" s="66" t="s">
        <v>1513</v>
      </c>
      <c r="AD256" s="68"/>
    </row>
    <row r="257" spans="1:29" ht="16.5" x14ac:dyDescent="0.2">
      <c r="A257" s="1">
        <v>253</v>
      </c>
      <c r="B257" s="31" t="s">
        <v>1514</v>
      </c>
      <c r="C257" s="31" t="s">
        <v>35</v>
      </c>
      <c r="D257" s="32" t="s">
        <v>942</v>
      </c>
      <c r="E257" s="33" t="s">
        <v>1515</v>
      </c>
      <c r="F257" s="33" t="s">
        <v>468</v>
      </c>
      <c r="G257" s="33" t="s">
        <v>1516</v>
      </c>
      <c r="H257" s="33" t="s">
        <v>25</v>
      </c>
      <c r="I257" s="33" t="s">
        <v>1517</v>
      </c>
      <c r="J257" s="33"/>
      <c r="K257" s="34" t="s">
        <v>48</v>
      </c>
      <c r="L257" s="34" t="s">
        <v>425</v>
      </c>
      <c r="M257" s="32" t="s">
        <v>28</v>
      </c>
      <c r="N257" s="35">
        <v>73.599999999999994</v>
      </c>
      <c r="O257" s="36">
        <v>9</v>
      </c>
      <c r="P257" s="35">
        <v>64.599999999999994</v>
      </c>
      <c r="Q257" s="8" t="s">
        <v>168</v>
      </c>
      <c r="R257" s="8" t="s">
        <v>1518</v>
      </c>
      <c r="S257" s="8"/>
      <c r="T257" s="8"/>
      <c r="U257" s="8">
        <v>1</v>
      </c>
      <c r="V257" s="46">
        <v>1</v>
      </c>
      <c r="W257" s="41"/>
      <c r="X257" s="41"/>
      <c r="Y257" s="41" t="s">
        <v>32</v>
      </c>
      <c r="Z257" s="41" t="s">
        <v>32</v>
      </c>
      <c r="AA257" s="41" t="s">
        <v>32</v>
      </c>
      <c r="AB257" s="20" t="s">
        <v>32</v>
      </c>
      <c r="AC257" s="21" t="s">
        <v>1519</v>
      </c>
    </row>
    <row r="258" spans="1:29" ht="16.5" x14ac:dyDescent="0.2">
      <c r="A258" s="1">
        <v>254</v>
      </c>
      <c r="B258" s="2" t="s">
        <v>1520</v>
      </c>
      <c r="C258" s="2" t="s">
        <v>35</v>
      </c>
      <c r="D258" s="3" t="s">
        <v>942</v>
      </c>
      <c r="E258" s="4" t="s">
        <v>1521</v>
      </c>
      <c r="F258" s="4" t="s">
        <v>436</v>
      </c>
      <c r="G258" s="4" t="s">
        <v>1522</v>
      </c>
      <c r="H258" s="4" t="s">
        <v>25</v>
      </c>
      <c r="I258" s="4" t="s">
        <v>1523</v>
      </c>
      <c r="J258" s="4"/>
      <c r="K258" s="5" t="s">
        <v>48</v>
      </c>
      <c r="L258" s="5" t="s">
        <v>431</v>
      </c>
      <c r="M258" s="3" t="s">
        <v>28</v>
      </c>
      <c r="N258" s="6">
        <v>217.2</v>
      </c>
      <c r="O258" s="7">
        <v>26.4</v>
      </c>
      <c r="P258" s="6">
        <v>190.8</v>
      </c>
      <c r="Q258" s="8" t="s">
        <v>168</v>
      </c>
      <c r="R258" s="8" t="s">
        <v>1524</v>
      </c>
      <c r="S258" s="8"/>
      <c r="T258" s="8"/>
      <c r="U258" s="8">
        <v>1</v>
      </c>
      <c r="V258" s="46">
        <v>1</v>
      </c>
      <c r="W258" s="41"/>
      <c r="X258" s="41"/>
      <c r="Y258" s="41" t="s">
        <v>32</v>
      </c>
      <c r="Z258" s="41" t="s">
        <v>32</v>
      </c>
      <c r="AA258" s="41" t="s">
        <v>32</v>
      </c>
      <c r="AB258" s="20" t="s">
        <v>32</v>
      </c>
      <c r="AC258" s="21" t="s">
        <v>1525</v>
      </c>
    </row>
    <row r="259" spans="1:29" s="65" customFormat="1" ht="30" x14ac:dyDescent="0.2">
      <c r="A259" s="54">
        <v>71</v>
      </c>
      <c r="B259" s="55" t="s">
        <v>1747</v>
      </c>
      <c r="C259" s="56" t="s">
        <v>35</v>
      </c>
      <c r="D259" s="56" t="s">
        <v>942</v>
      </c>
      <c r="E259" s="59" t="s">
        <v>1526</v>
      </c>
      <c r="F259" s="59" t="s">
        <v>1748</v>
      </c>
      <c r="G259" s="59" t="s">
        <v>1527</v>
      </c>
      <c r="H259" s="59" t="s">
        <v>25</v>
      </c>
      <c r="I259" s="59" t="s">
        <v>1528</v>
      </c>
      <c r="J259" s="59" t="s">
        <v>1630</v>
      </c>
      <c r="K259" s="60" t="s">
        <v>48</v>
      </c>
      <c r="L259" s="60" t="s">
        <v>626</v>
      </c>
      <c r="M259" s="57" t="s">
        <v>28</v>
      </c>
      <c r="N259" s="61">
        <v>356.9</v>
      </c>
      <c r="O259" s="74">
        <v>42.7</v>
      </c>
      <c r="P259" s="61">
        <v>314.2</v>
      </c>
      <c r="Q259" s="63" t="s">
        <v>168</v>
      </c>
      <c r="R259" s="63" t="s">
        <v>1529</v>
      </c>
      <c r="S259" s="77"/>
      <c r="T259" s="77">
        <f>N259-S259</f>
        <v>356.9</v>
      </c>
      <c r="U259" s="63">
        <v>1</v>
      </c>
      <c r="V259" s="75">
        <v>4</v>
      </c>
      <c r="W259" s="85" t="s">
        <v>1530</v>
      </c>
      <c r="X259" s="64"/>
      <c r="Y259" s="80" t="s">
        <v>32</v>
      </c>
      <c r="Z259" s="80" t="s">
        <v>32</v>
      </c>
      <c r="AA259" s="80" t="s">
        <v>32</v>
      </c>
      <c r="AB259" s="68" t="s">
        <v>32</v>
      </c>
      <c r="AC259" s="66"/>
    </row>
    <row r="260" spans="1:29" ht="16.5" x14ac:dyDescent="0.2">
      <c r="A260" s="1">
        <v>256</v>
      </c>
      <c r="B260" s="2" t="s">
        <v>1531</v>
      </c>
      <c r="C260" s="2" t="s">
        <v>35</v>
      </c>
      <c r="D260" s="3" t="s">
        <v>942</v>
      </c>
      <c r="E260" s="4" t="s">
        <v>1532</v>
      </c>
      <c r="F260" s="4" t="s">
        <v>965</v>
      </c>
      <c r="G260" s="4" t="s">
        <v>1533</v>
      </c>
      <c r="H260" s="4" t="s">
        <v>25</v>
      </c>
      <c r="I260" s="4" t="s">
        <v>1534</v>
      </c>
      <c r="J260" s="4"/>
      <c r="K260" s="5" t="s">
        <v>48</v>
      </c>
      <c r="L260" s="5" t="s">
        <v>27</v>
      </c>
      <c r="M260" s="3" t="s">
        <v>28</v>
      </c>
      <c r="N260" s="6">
        <v>285.3</v>
      </c>
      <c r="O260" s="7">
        <v>33.700000000000003</v>
      </c>
      <c r="P260" s="6">
        <v>251.6</v>
      </c>
      <c r="Q260" s="8" t="s">
        <v>168</v>
      </c>
      <c r="R260" s="8" t="s">
        <v>1535</v>
      </c>
      <c r="S260" s="8"/>
      <c r="T260" s="8"/>
      <c r="U260" s="8">
        <v>1</v>
      </c>
      <c r="V260" s="46">
        <v>1</v>
      </c>
      <c r="W260" s="41"/>
      <c r="X260" s="41"/>
      <c r="Y260" s="41" t="s">
        <v>32</v>
      </c>
      <c r="Z260" s="41" t="s">
        <v>32</v>
      </c>
      <c r="AA260" s="41" t="s">
        <v>32</v>
      </c>
      <c r="AB260" s="20" t="s">
        <v>32</v>
      </c>
      <c r="AC260" s="21" t="s">
        <v>1536</v>
      </c>
    </row>
    <row r="261" spans="1:29" ht="16.5" x14ac:dyDescent="0.2">
      <c r="A261" s="1">
        <v>257</v>
      </c>
      <c r="B261" s="2" t="s">
        <v>1537</v>
      </c>
      <c r="C261" s="2" t="s">
        <v>35</v>
      </c>
      <c r="D261" s="3" t="s">
        <v>942</v>
      </c>
      <c r="E261" s="4" t="s">
        <v>1538</v>
      </c>
      <c r="F261" s="4" t="s">
        <v>436</v>
      </c>
      <c r="G261" s="4" t="s">
        <v>1539</v>
      </c>
      <c r="H261" s="4" t="s">
        <v>25</v>
      </c>
      <c r="I261" s="4" t="s">
        <v>1540</v>
      </c>
      <c r="J261" s="4"/>
      <c r="K261" s="5" t="s">
        <v>48</v>
      </c>
      <c r="L261" s="5" t="s">
        <v>424</v>
      </c>
      <c r="M261" s="3" t="s">
        <v>28</v>
      </c>
      <c r="N261" s="6">
        <v>422.9</v>
      </c>
      <c r="O261" s="7">
        <v>48.1</v>
      </c>
      <c r="P261" s="6">
        <v>374.8</v>
      </c>
      <c r="Q261" s="8" t="s">
        <v>168</v>
      </c>
      <c r="R261" s="8" t="s">
        <v>1541</v>
      </c>
      <c r="S261" s="8"/>
      <c r="T261" s="8"/>
      <c r="U261" s="8">
        <v>1</v>
      </c>
      <c r="V261" s="46">
        <v>1</v>
      </c>
      <c r="W261" s="41"/>
      <c r="X261" s="41"/>
      <c r="Y261" s="41" t="s">
        <v>32</v>
      </c>
      <c r="Z261" s="41" t="s">
        <v>32</v>
      </c>
      <c r="AA261" s="41" t="s">
        <v>32</v>
      </c>
      <c r="AB261" s="20" t="s">
        <v>32</v>
      </c>
      <c r="AC261" s="21" t="s">
        <v>1542</v>
      </c>
    </row>
    <row r="262" spans="1:29" ht="16.5" x14ac:dyDescent="0.2">
      <c r="A262" s="841" t="s">
        <v>1543</v>
      </c>
      <c r="B262" s="841"/>
      <c r="C262" s="47"/>
      <c r="D262" s="48"/>
      <c r="E262" s="48"/>
      <c r="F262" s="48"/>
      <c r="G262" s="48"/>
      <c r="H262" s="48"/>
      <c r="I262" s="48"/>
      <c r="J262" s="48"/>
      <c r="K262" s="49"/>
      <c r="L262" s="49"/>
      <c r="M262" s="48"/>
      <c r="N262" s="50">
        <f>SUM(N257:N261)</f>
        <v>1355.9</v>
      </c>
      <c r="O262" s="50">
        <f>SUM(O257:O261)</f>
        <v>159.9</v>
      </c>
      <c r="P262" s="50">
        <f>SUM(P257:P261)</f>
        <v>1196</v>
      </c>
      <c r="Q262" s="50"/>
      <c r="R262" s="51"/>
      <c r="S262" s="51"/>
      <c r="T262" s="51"/>
      <c r="U262" s="51"/>
      <c r="V262" s="51"/>
      <c r="W262" s="52"/>
      <c r="X262" s="53"/>
      <c r="Y262"/>
      <c r="Z262"/>
      <c r="AA262"/>
      <c r="AB262"/>
      <c r="AC262"/>
    </row>
    <row r="265" spans="1:29" x14ac:dyDescent="0.2">
      <c r="B265" s="15"/>
      <c r="C265" t="s">
        <v>1544</v>
      </c>
    </row>
    <row r="266" spans="1:29" x14ac:dyDescent="0.2">
      <c r="B266" t="s">
        <v>1758</v>
      </c>
      <c r="C266" t="s">
        <v>1759</v>
      </c>
    </row>
  </sheetData>
  <autoFilter ref="A2:AF262">
    <filterColumn colId="10" showButton="0"/>
    <filterColumn colId="11" showButton="0"/>
    <filterColumn colId="12" showButton="0"/>
    <filterColumn colId="13" showButton="0"/>
    <filterColumn colId="14" showButton="0"/>
    <filterColumn colId="16" showButton="0"/>
  </autoFilter>
  <mergeCells count="40">
    <mergeCell ref="W2:W3"/>
    <mergeCell ref="A62:A63"/>
    <mergeCell ref="G62:G63"/>
    <mergeCell ref="H62:H63"/>
    <mergeCell ref="I62:I63"/>
    <mergeCell ref="K62:K63"/>
    <mergeCell ref="L62:L63"/>
    <mergeCell ref="M62:M63"/>
    <mergeCell ref="N62:N63"/>
    <mergeCell ref="O62:O63"/>
    <mergeCell ref="A2:A3"/>
    <mergeCell ref="B2:B3"/>
    <mergeCell ref="C2:C3"/>
    <mergeCell ref="D2:D3"/>
    <mergeCell ref="K2:P2"/>
    <mergeCell ref="Q2:R2"/>
    <mergeCell ref="A262:B262"/>
    <mergeCell ref="P62:P63"/>
    <mergeCell ref="Q62:Q63"/>
    <mergeCell ref="R62:R63"/>
    <mergeCell ref="A86:A88"/>
    <mergeCell ref="D86:D88"/>
    <mergeCell ref="K86:K88"/>
    <mergeCell ref="L86:L88"/>
    <mergeCell ref="M86:M88"/>
    <mergeCell ref="N86:N88"/>
    <mergeCell ref="O86:O88"/>
    <mergeCell ref="X62:X63"/>
    <mergeCell ref="G86:G88"/>
    <mergeCell ref="H86:H88"/>
    <mergeCell ref="I86:I88"/>
    <mergeCell ref="J62:J63"/>
    <mergeCell ref="J86:J88"/>
    <mergeCell ref="S86:S88"/>
    <mergeCell ref="X86:X88"/>
    <mergeCell ref="P86:P88"/>
    <mergeCell ref="Q86:Q88"/>
    <mergeCell ref="R86:R88"/>
    <mergeCell ref="U86:U88"/>
    <mergeCell ref="V86:V88"/>
  </mergeCells>
  <pageMargins left="0.3" right="0.2" top="0.2" bottom="0.1" header="0.3" footer="0.3"/>
  <pageSetup paperSize="8"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66"/>
  <sheetViews>
    <sheetView workbookViewId="0"/>
  </sheetViews>
  <sheetFormatPr defaultColWidth="9.125" defaultRowHeight="15" x14ac:dyDescent="0.2"/>
  <cols>
    <col min="1" max="1" width="9.125" style="109"/>
    <col min="2" max="2" width="30.25" style="109" customWidth="1"/>
    <col min="3" max="3" width="17.75" style="109" customWidth="1"/>
    <col min="4" max="4" width="15.875" style="110" customWidth="1"/>
    <col min="5" max="5" width="15.875" style="112" customWidth="1"/>
    <col min="6" max="6" width="15.875" style="112" hidden="1" customWidth="1"/>
    <col min="7" max="7" width="13.875" style="112" customWidth="1"/>
    <col min="8" max="8" width="11.875" style="112" customWidth="1"/>
    <col min="9" max="9" width="12" style="112" hidden="1" customWidth="1"/>
    <col min="10" max="10" width="21" style="134" hidden="1" customWidth="1"/>
    <col min="11" max="11" width="34.75" style="111" hidden="1" customWidth="1"/>
    <col min="12" max="12" width="8.25" style="109" customWidth="1"/>
    <col min="13" max="13" width="7.625" style="109" customWidth="1"/>
    <col min="14" max="14" width="10.375" style="109" customWidth="1"/>
    <col min="15" max="15" width="9.875" style="109" bestFit="1" customWidth="1"/>
    <col min="16" max="16" width="8.75" style="109" customWidth="1"/>
    <col min="17" max="17" width="8.75" style="112" customWidth="1"/>
    <col min="18" max="18" width="8.125" style="109" customWidth="1"/>
    <col min="19" max="19" width="8.875" style="109" customWidth="1"/>
    <col min="20" max="20" width="8.25" style="113" customWidth="1"/>
    <col min="21" max="21" width="8.25" style="113" hidden="1" customWidth="1"/>
    <col min="22" max="22" width="8.25" style="109" hidden="1" customWidth="1"/>
    <col min="23" max="23" width="16.625" style="114" bestFit="1" customWidth="1"/>
    <col min="24" max="24" width="15.875" style="109" hidden="1" customWidth="1"/>
    <col min="25" max="26" width="9.125" style="109" hidden="1" customWidth="1"/>
    <col min="27" max="16384" width="9.125" style="109"/>
  </cols>
  <sheetData>
    <row r="2" spans="1:26" ht="33" customHeight="1" x14ac:dyDescent="0.2">
      <c r="A2" s="628" t="s">
        <v>0</v>
      </c>
      <c r="B2" s="624" t="s">
        <v>1</v>
      </c>
      <c r="C2" s="624" t="s">
        <v>2</v>
      </c>
      <c r="D2" s="624" t="s">
        <v>3</v>
      </c>
      <c r="E2" s="624" t="s">
        <v>1760</v>
      </c>
      <c r="F2" s="624" t="s">
        <v>1761</v>
      </c>
      <c r="G2" s="624" t="s">
        <v>1762</v>
      </c>
      <c r="H2" s="624" t="s">
        <v>10</v>
      </c>
      <c r="I2" s="624" t="s">
        <v>11</v>
      </c>
      <c r="J2" s="624" t="s">
        <v>1629</v>
      </c>
      <c r="K2" s="621" t="s">
        <v>1616</v>
      </c>
      <c r="L2" s="625" t="s">
        <v>1768</v>
      </c>
      <c r="M2" s="626"/>
      <c r="N2" s="626"/>
      <c r="O2" s="626"/>
      <c r="P2" s="626"/>
      <c r="Q2" s="627"/>
      <c r="R2" s="621" t="s">
        <v>5</v>
      </c>
      <c r="S2" s="621"/>
      <c r="T2" s="621"/>
      <c r="U2" s="115"/>
      <c r="V2" s="100"/>
      <c r="W2" s="622" t="s">
        <v>6</v>
      </c>
      <c r="X2" s="108"/>
      <c r="Y2" s="108"/>
      <c r="Z2" s="108"/>
    </row>
    <row r="3" spans="1:26" ht="78.75" customHeight="1" x14ac:dyDescent="0.2">
      <c r="A3" s="628"/>
      <c r="B3" s="624"/>
      <c r="C3" s="624"/>
      <c r="D3" s="624"/>
      <c r="E3" s="624"/>
      <c r="F3" s="624"/>
      <c r="G3" s="624"/>
      <c r="H3" s="624"/>
      <c r="I3" s="624"/>
      <c r="J3" s="624"/>
      <c r="K3" s="621"/>
      <c r="L3" s="97" t="s">
        <v>12</v>
      </c>
      <c r="M3" s="97" t="s">
        <v>13</v>
      </c>
      <c r="N3" s="98" t="s">
        <v>15</v>
      </c>
      <c r="O3" s="98" t="s">
        <v>16</v>
      </c>
      <c r="P3" s="98" t="s">
        <v>17</v>
      </c>
      <c r="Q3" s="98" t="s">
        <v>14</v>
      </c>
      <c r="R3" s="100" t="s">
        <v>12</v>
      </c>
      <c r="S3" s="100" t="s">
        <v>13</v>
      </c>
      <c r="T3" s="100" t="s">
        <v>1763</v>
      </c>
      <c r="U3" s="100" t="s">
        <v>1764</v>
      </c>
      <c r="V3" s="100" t="s">
        <v>1767</v>
      </c>
      <c r="W3" s="621"/>
      <c r="X3" s="108"/>
      <c r="Y3" s="108"/>
      <c r="Z3" s="108"/>
    </row>
    <row r="4" spans="1:26" ht="31.5" x14ac:dyDescent="0.2">
      <c r="A4" s="101">
        <v>1</v>
      </c>
      <c r="B4" s="121" t="s">
        <v>1583</v>
      </c>
      <c r="C4" s="102" t="s">
        <v>1584</v>
      </c>
      <c r="D4" s="121" t="s">
        <v>1621</v>
      </c>
      <c r="E4" s="103" t="s">
        <v>1585</v>
      </c>
      <c r="F4" s="104" t="s">
        <v>1586</v>
      </c>
      <c r="G4" s="104" t="s">
        <v>1587</v>
      </c>
      <c r="H4" s="104" t="s">
        <v>1588</v>
      </c>
      <c r="I4" s="104" t="s">
        <v>1604</v>
      </c>
      <c r="J4" s="119" t="s">
        <v>1630</v>
      </c>
      <c r="K4" s="124" t="s">
        <v>1617</v>
      </c>
      <c r="L4" s="101">
        <v>1</v>
      </c>
      <c r="M4" s="101">
        <v>3</v>
      </c>
      <c r="N4" s="120">
        <v>252</v>
      </c>
      <c r="O4" s="136">
        <v>64.599999999999994</v>
      </c>
      <c r="P4" s="120">
        <f>N4-O4</f>
        <v>187.4</v>
      </c>
      <c r="Q4" s="120" t="s">
        <v>28</v>
      </c>
      <c r="R4" s="101">
        <v>3</v>
      </c>
      <c r="S4" s="101">
        <v>5</v>
      </c>
      <c r="T4" s="122">
        <v>252</v>
      </c>
      <c r="U4" s="122">
        <f>N4-T4</f>
        <v>0</v>
      </c>
      <c r="V4" s="101">
        <v>4</v>
      </c>
      <c r="W4" s="107"/>
      <c r="X4" s="108"/>
      <c r="Y4" s="108"/>
      <c r="Z4" s="108"/>
    </row>
    <row r="5" spans="1:26" ht="31.5" x14ac:dyDescent="0.2">
      <c r="A5" s="101">
        <v>2</v>
      </c>
      <c r="B5" s="121" t="s">
        <v>1606</v>
      </c>
      <c r="C5" s="102" t="s">
        <v>1584</v>
      </c>
      <c r="D5" s="121" t="s">
        <v>1621</v>
      </c>
      <c r="E5" s="103" t="s">
        <v>1589</v>
      </c>
      <c r="F5" s="104" t="s">
        <v>569</v>
      </c>
      <c r="G5" s="104" t="s">
        <v>1590</v>
      </c>
      <c r="H5" s="104" t="s">
        <v>1588</v>
      </c>
      <c r="I5" s="104" t="s">
        <v>1605</v>
      </c>
      <c r="J5" s="119" t="s">
        <v>1630</v>
      </c>
      <c r="K5" s="124" t="s">
        <v>1617</v>
      </c>
      <c r="L5" s="101">
        <v>1</v>
      </c>
      <c r="M5" s="101">
        <v>9</v>
      </c>
      <c r="N5" s="120">
        <v>108.1</v>
      </c>
      <c r="O5" s="136">
        <v>31.8</v>
      </c>
      <c r="P5" s="120">
        <f t="shared" ref="P5:P19" si="0">N5-O5</f>
        <v>76.3</v>
      </c>
      <c r="Q5" s="120" t="s">
        <v>28</v>
      </c>
      <c r="R5" s="101">
        <v>3</v>
      </c>
      <c r="S5" s="101">
        <v>12</v>
      </c>
      <c r="T5" s="122">
        <v>108.1</v>
      </c>
      <c r="U5" s="122">
        <f t="shared" ref="U5:U68" si="1">N5-T5</f>
        <v>0</v>
      </c>
      <c r="V5" s="101">
        <v>4</v>
      </c>
      <c r="W5" s="107"/>
      <c r="X5" s="108"/>
      <c r="Y5" s="108"/>
      <c r="Z5" s="108"/>
    </row>
    <row r="6" spans="1:26" ht="31.5" x14ac:dyDescent="0.2">
      <c r="A6" s="101">
        <v>3</v>
      </c>
      <c r="B6" s="102" t="s">
        <v>1475</v>
      </c>
      <c r="C6" s="102" t="s">
        <v>1584</v>
      </c>
      <c r="D6" s="121" t="s">
        <v>1621</v>
      </c>
      <c r="E6" s="103" t="s">
        <v>1592</v>
      </c>
      <c r="F6" s="104" t="s">
        <v>63</v>
      </c>
      <c r="G6" s="104" t="s">
        <v>1593</v>
      </c>
      <c r="H6" s="104" t="s">
        <v>1588</v>
      </c>
      <c r="I6" s="104" t="s">
        <v>1607</v>
      </c>
      <c r="J6" s="119" t="s">
        <v>1630</v>
      </c>
      <c r="K6" s="124" t="s">
        <v>1617</v>
      </c>
      <c r="L6" s="101">
        <v>1</v>
      </c>
      <c r="M6" s="101">
        <v>16</v>
      </c>
      <c r="N6" s="120">
        <v>197.9</v>
      </c>
      <c r="O6" s="136">
        <v>87.1</v>
      </c>
      <c r="P6" s="120">
        <f t="shared" si="0"/>
        <v>110.80000000000001</v>
      </c>
      <c r="Q6" s="120" t="s">
        <v>28</v>
      </c>
      <c r="R6" s="101">
        <v>3</v>
      </c>
      <c r="S6" s="101">
        <v>88</v>
      </c>
      <c r="T6" s="122">
        <v>197.9</v>
      </c>
      <c r="U6" s="122">
        <f t="shared" si="1"/>
        <v>0</v>
      </c>
      <c r="V6" s="101">
        <v>4</v>
      </c>
      <c r="W6" s="116"/>
      <c r="X6" s="108"/>
      <c r="Y6" s="108"/>
      <c r="Z6" s="108"/>
    </row>
    <row r="7" spans="1:26" ht="31.5" x14ac:dyDescent="0.2">
      <c r="A7" s="101">
        <v>4</v>
      </c>
      <c r="B7" s="102" t="s">
        <v>1594</v>
      </c>
      <c r="C7" s="102" t="s">
        <v>1584</v>
      </c>
      <c r="D7" s="121" t="s">
        <v>1622</v>
      </c>
      <c r="E7" s="103" t="s">
        <v>1595</v>
      </c>
      <c r="F7" s="104" t="s">
        <v>37</v>
      </c>
      <c r="G7" s="104" t="s">
        <v>1596</v>
      </c>
      <c r="H7" s="104" t="s">
        <v>1588</v>
      </c>
      <c r="I7" s="104" t="s">
        <v>1608</v>
      </c>
      <c r="J7" s="119" t="s">
        <v>1630</v>
      </c>
      <c r="K7" s="124" t="s">
        <v>1617</v>
      </c>
      <c r="L7" s="101">
        <v>1</v>
      </c>
      <c r="M7" s="101">
        <v>20</v>
      </c>
      <c r="N7" s="120">
        <v>108.3</v>
      </c>
      <c r="O7" s="136">
        <v>92.9</v>
      </c>
      <c r="P7" s="120">
        <f t="shared" si="0"/>
        <v>15.399999999999991</v>
      </c>
      <c r="Q7" s="120" t="s">
        <v>28</v>
      </c>
      <c r="R7" s="101">
        <v>3</v>
      </c>
      <c r="S7" s="101">
        <v>155</v>
      </c>
      <c r="T7" s="122">
        <v>108.3</v>
      </c>
      <c r="U7" s="122">
        <f t="shared" si="1"/>
        <v>0</v>
      </c>
      <c r="V7" s="101">
        <v>4</v>
      </c>
      <c r="W7" s="116"/>
      <c r="X7" s="108"/>
      <c r="Y7" s="108"/>
      <c r="Z7" s="108"/>
    </row>
    <row r="8" spans="1:26" ht="31.5" x14ac:dyDescent="0.2">
      <c r="A8" s="101">
        <v>5</v>
      </c>
      <c r="B8" s="102" t="s">
        <v>1597</v>
      </c>
      <c r="C8" s="102" t="s">
        <v>1584</v>
      </c>
      <c r="D8" s="121" t="s">
        <v>1622</v>
      </c>
      <c r="E8" s="103" t="s">
        <v>1598</v>
      </c>
      <c r="F8" s="104" t="s">
        <v>436</v>
      </c>
      <c r="G8" s="104" t="s">
        <v>1599</v>
      </c>
      <c r="H8" s="104" t="s">
        <v>25</v>
      </c>
      <c r="I8" s="104" t="s">
        <v>1609</v>
      </c>
      <c r="J8" s="119" t="s">
        <v>1630</v>
      </c>
      <c r="K8" s="124" t="s">
        <v>1617</v>
      </c>
      <c r="L8" s="101">
        <v>1</v>
      </c>
      <c r="M8" s="101">
        <v>30</v>
      </c>
      <c r="N8" s="120">
        <v>108</v>
      </c>
      <c r="O8" s="136">
        <v>99.4</v>
      </c>
      <c r="P8" s="120">
        <f t="shared" si="0"/>
        <v>8.5999999999999943</v>
      </c>
      <c r="Q8" s="120" t="s">
        <v>28</v>
      </c>
      <c r="R8" s="101">
        <v>3</v>
      </c>
      <c r="S8" s="101">
        <v>204</v>
      </c>
      <c r="T8" s="122">
        <v>108</v>
      </c>
      <c r="U8" s="122">
        <f t="shared" si="1"/>
        <v>0</v>
      </c>
      <c r="V8" s="101">
        <v>4</v>
      </c>
      <c r="W8" s="116"/>
      <c r="X8" s="108"/>
      <c r="Y8" s="108"/>
      <c r="Z8" s="108"/>
    </row>
    <row r="9" spans="1:26" ht="31.5" x14ac:dyDescent="0.2">
      <c r="A9" s="101">
        <v>6</v>
      </c>
      <c r="B9" s="121" t="s">
        <v>1610</v>
      </c>
      <c r="C9" s="102" t="s">
        <v>1584</v>
      </c>
      <c r="D9" s="121" t="s">
        <v>1622</v>
      </c>
      <c r="E9" s="103" t="s">
        <v>1600</v>
      </c>
      <c r="F9" s="104" t="s">
        <v>1601</v>
      </c>
      <c r="G9" s="104" t="s">
        <v>1602</v>
      </c>
      <c r="H9" s="104" t="s">
        <v>1588</v>
      </c>
      <c r="I9" s="104" t="s">
        <v>1611</v>
      </c>
      <c r="J9" s="119" t="s">
        <v>1630</v>
      </c>
      <c r="K9" s="124" t="s">
        <v>1617</v>
      </c>
      <c r="L9" s="101">
        <v>1</v>
      </c>
      <c r="M9" s="101">
        <v>34</v>
      </c>
      <c r="N9" s="120">
        <v>166.6</v>
      </c>
      <c r="O9" s="136">
        <v>156</v>
      </c>
      <c r="P9" s="120">
        <f t="shared" si="0"/>
        <v>10.599999999999994</v>
      </c>
      <c r="Q9" s="120" t="s">
        <v>28</v>
      </c>
      <c r="R9" s="101">
        <v>3</v>
      </c>
      <c r="S9" s="101">
        <v>254</v>
      </c>
      <c r="T9" s="122">
        <v>166.6</v>
      </c>
      <c r="U9" s="122">
        <f t="shared" si="1"/>
        <v>0</v>
      </c>
      <c r="V9" s="101">
        <v>4</v>
      </c>
      <c r="W9" s="116"/>
      <c r="X9" s="108"/>
      <c r="Y9" s="108"/>
      <c r="Z9" s="108"/>
    </row>
    <row r="10" spans="1:26" ht="47.25" x14ac:dyDescent="0.25">
      <c r="A10" s="101">
        <v>7</v>
      </c>
      <c r="B10" s="121" t="s">
        <v>1756</v>
      </c>
      <c r="C10" s="121" t="s">
        <v>20</v>
      </c>
      <c r="D10" s="121" t="s">
        <v>1623</v>
      </c>
      <c r="E10" s="104" t="s">
        <v>22</v>
      </c>
      <c r="F10" s="104" t="s">
        <v>23</v>
      </c>
      <c r="G10" s="104" t="s">
        <v>24</v>
      </c>
      <c r="H10" s="104" t="s">
        <v>25</v>
      </c>
      <c r="I10" s="104" t="s">
        <v>26</v>
      </c>
      <c r="J10" s="119" t="s">
        <v>1630</v>
      </c>
      <c r="K10" s="124" t="s">
        <v>1617</v>
      </c>
      <c r="L10" s="101" t="s">
        <v>27</v>
      </c>
      <c r="M10" s="101" t="s">
        <v>27</v>
      </c>
      <c r="N10" s="120">
        <v>703</v>
      </c>
      <c r="O10" s="136">
        <v>199.9</v>
      </c>
      <c r="P10" s="120">
        <f t="shared" si="0"/>
        <v>503.1</v>
      </c>
      <c r="Q10" s="120" t="s">
        <v>28</v>
      </c>
      <c r="R10" s="101" t="s">
        <v>29</v>
      </c>
      <c r="S10" s="101" t="s">
        <v>30</v>
      </c>
      <c r="T10" s="122">
        <v>703</v>
      </c>
      <c r="U10" s="122">
        <f t="shared" si="1"/>
        <v>0</v>
      </c>
      <c r="V10" s="101">
        <v>4</v>
      </c>
      <c r="W10" s="107"/>
      <c r="X10" s="104"/>
      <c r="Y10" s="117"/>
      <c r="Z10" s="101" t="s">
        <v>33</v>
      </c>
    </row>
    <row r="11" spans="1:26" ht="47.25" x14ac:dyDescent="0.2">
      <c r="A11" s="101">
        <v>8</v>
      </c>
      <c r="B11" s="121" t="s">
        <v>1612</v>
      </c>
      <c r="C11" s="121" t="s">
        <v>121</v>
      </c>
      <c r="D11" s="121" t="s">
        <v>1623</v>
      </c>
      <c r="E11" s="104" t="s">
        <v>122</v>
      </c>
      <c r="F11" s="104" t="s">
        <v>436</v>
      </c>
      <c r="G11" s="104" t="s">
        <v>123</v>
      </c>
      <c r="H11" s="104" t="s">
        <v>25</v>
      </c>
      <c r="I11" s="104" t="s">
        <v>124</v>
      </c>
      <c r="J11" s="119" t="s">
        <v>1630</v>
      </c>
      <c r="K11" s="124" t="s">
        <v>1617</v>
      </c>
      <c r="L11" s="101" t="s">
        <v>27</v>
      </c>
      <c r="M11" s="101" t="s">
        <v>125</v>
      </c>
      <c r="N11" s="120">
        <v>162</v>
      </c>
      <c r="O11" s="136">
        <v>72.7</v>
      </c>
      <c r="P11" s="120">
        <f t="shared" si="0"/>
        <v>89.3</v>
      </c>
      <c r="Q11" s="120" t="s">
        <v>28</v>
      </c>
      <c r="R11" s="101" t="s">
        <v>29</v>
      </c>
      <c r="S11" s="101" t="s">
        <v>126</v>
      </c>
      <c r="T11" s="122">
        <v>162</v>
      </c>
      <c r="U11" s="122">
        <f t="shared" si="1"/>
        <v>0</v>
      </c>
      <c r="V11" s="101">
        <v>4</v>
      </c>
      <c r="W11" s="107"/>
      <c r="X11" s="118"/>
      <c r="Y11" s="102"/>
      <c r="Z11" s="101"/>
    </row>
    <row r="12" spans="1:26" ht="31.5" x14ac:dyDescent="0.2">
      <c r="A12" s="101">
        <v>9</v>
      </c>
      <c r="B12" s="121" t="s">
        <v>1545</v>
      </c>
      <c r="C12" s="102" t="s">
        <v>35</v>
      </c>
      <c r="D12" s="121" t="s">
        <v>1623</v>
      </c>
      <c r="E12" s="104" t="s">
        <v>1546</v>
      </c>
      <c r="F12" s="104" t="s">
        <v>1547</v>
      </c>
      <c r="G12" s="104"/>
      <c r="H12" s="104"/>
      <c r="I12" s="104"/>
      <c r="J12" s="119" t="s">
        <v>1630</v>
      </c>
      <c r="K12" s="124" t="s">
        <v>1617</v>
      </c>
      <c r="L12" s="101" t="s">
        <v>27</v>
      </c>
      <c r="M12" s="101" t="s">
        <v>485</v>
      </c>
      <c r="N12" s="120">
        <v>32.6</v>
      </c>
      <c r="O12" s="136">
        <v>14.8</v>
      </c>
      <c r="P12" s="120">
        <f t="shared" si="0"/>
        <v>17.8</v>
      </c>
      <c r="Q12" s="120" t="s">
        <v>28</v>
      </c>
      <c r="R12" s="101">
        <v>18</v>
      </c>
      <c r="S12" s="101">
        <v>978</v>
      </c>
      <c r="T12" s="122">
        <v>32.6</v>
      </c>
      <c r="U12" s="122">
        <f t="shared" si="1"/>
        <v>0</v>
      </c>
      <c r="V12" s="101">
        <v>4</v>
      </c>
      <c r="W12" s="107"/>
      <c r="X12" s="103"/>
      <c r="Y12" s="102"/>
      <c r="Z12" s="101" t="s">
        <v>1548</v>
      </c>
    </row>
    <row r="13" spans="1:26" ht="31.5" x14ac:dyDescent="0.2">
      <c r="A13" s="101">
        <v>10</v>
      </c>
      <c r="B13" s="102" t="s">
        <v>127</v>
      </c>
      <c r="C13" s="102" t="s">
        <v>35</v>
      </c>
      <c r="D13" s="121" t="s">
        <v>1623</v>
      </c>
      <c r="E13" s="104" t="s">
        <v>128</v>
      </c>
      <c r="F13" s="104" t="s">
        <v>45</v>
      </c>
      <c r="G13" s="104" t="s">
        <v>129</v>
      </c>
      <c r="H13" s="104" t="s">
        <v>25</v>
      </c>
      <c r="I13" s="104" t="s">
        <v>130</v>
      </c>
      <c r="J13" s="119" t="s">
        <v>1630</v>
      </c>
      <c r="K13" s="124" t="s">
        <v>1617</v>
      </c>
      <c r="L13" s="101" t="s">
        <v>27</v>
      </c>
      <c r="M13" s="101" t="s">
        <v>131</v>
      </c>
      <c r="N13" s="120">
        <v>64.8</v>
      </c>
      <c r="O13" s="136">
        <v>28.7</v>
      </c>
      <c r="P13" s="120">
        <f t="shared" si="0"/>
        <v>36.099999999999994</v>
      </c>
      <c r="Q13" s="120" t="s">
        <v>28</v>
      </c>
      <c r="R13" s="101" t="s">
        <v>29</v>
      </c>
      <c r="S13" s="101" t="s">
        <v>132</v>
      </c>
      <c r="T13" s="122">
        <v>64.8</v>
      </c>
      <c r="U13" s="122">
        <f t="shared" si="1"/>
        <v>0</v>
      </c>
      <c r="V13" s="101">
        <v>4</v>
      </c>
      <c r="W13" s="107"/>
      <c r="X13" s="104"/>
      <c r="Y13" s="102"/>
      <c r="Z13" s="101"/>
    </row>
    <row r="14" spans="1:26" ht="47.25" x14ac:dyDescent="0.2">
      <c r="A14" s="101">
        <v>11</v>
      </c>
      <c r="B14" s="102" t="s">
        <v>1613</v>
      </c>
      <c r="C14" s="121" t="s">
        <v>1614</v>
      </c>
      <c r="D14" s="121" t="s">
        <v>1623</v>
      </c>
      <c r="E14" s="104" t="s">
        <v>133</v>
      </c>
      <c r="F14" s="104" t="s">
        <v>134</v>
      </c>
      <c r="G14" s="104" t="s">
        <v>135</v>
      </c>
      <c r="H14" s="104" t="s">
        <v>25</v>
      </c>
      <c r="I14" s="104" t="s">
        <v>136</v>
      </c>
      <c r="J14" s="119" t="s">
        <v>1630</v>
      </c>
      <c r="K14" s="124" t="s">
        <v>1617</v>
      </c>
      <c r="L14" s="101" t="s">
        <v>27</v>
      </c>
      <c r="M14" s="101" t="s">
        <v>137</v>
      </c>
      <c r="N14" s="120">
        <v>97.5</v>
      </c>
      <c r="O14" s="136">
        <v>42.9</v>
      </c>
      <c r="P14" s="120">
        <f t="shared" si="0"/>
        <v>54.6</v>
      </c>
      <c r="Q14" s="120" t="s">
        <v>28</v>
      </c>
      <c r="R14" s="101" t="s">
        <v>29</v>
      </c>
      <c r="S14" s="101" t="s">
        <v>138</v>
      </c>
      <c r="T14" s="122">
        <v>97.5</v>
      </c>
      <c r="U14" s="122">
        <f t="shared" si="1"/>
        <v>0</v>
      </c>
      <c r="V14" s="101">
        <v>4</v>
      </c>
      <c r="W14" s="107"/>
      <c r="X14" s="103" t="s">
        <v>140</v>
      </c>
      <c r="Y14" s="102"/>
      <c r="Z14" s="101" t="s">
        <v>141</v>
      </c>
    </row>
    <row r="15" spans="1:26" ht="31.5" x14ac:dyDescent="0.2">
      <c r="A15" s="101">
        <v>12</v>
      </c>
      <c r="B15" s="102" t="s">
        <v>198</v>
      </c>
      <c r="C15" s="102" t="s">
        <v>35</v>
      </c>
      <c r="D15" s="121" t="s">
        <v>1623</v>
      </c>
      <c r="E15" s="104" t="s">
        <v>199</v>
      </c>
      <c r="F15" s="104" t="s">
        <v>200</v>
      </c>
      <c r="G15" s="104" t="s">
        <v>201</v>
      </c>
      <c r="H15" s="104" t="s">
        <v>25</v>
      </c>
      <c r="I15" s="104" t="s">
        <v>202</v>
      </c>
      <c r="J15" s="119" t="s">
        <v>1630</v>
      </c>
      <c r="K15" s="124" t="s">
        <v>1617</v>
      </c>
      <c r="L15" s="101" t="s">
        <v>27</v>
      </c>
      <c r="M15" s="101" t="s">
        <v>203</v>
      </c>
      <c r="N15" s="120">
        <v>97.1</v>
      </c>
      <c r="O15" s="136">
        <v>40.6</v>
      </c>
      <c r="P15" s="120">
        <f t="shared" si="0"/>
        <v>56.499999999999993</v>
      </c>
      <c r="Q15" s="120" t="s">
        <v>28</v>
      </c>
      <c r="R15" s="101" t="s">
        <v>29</v>
      </c>
      <c r="S15" s="101">
        <v>991</v>
      </c>
      <c r="T15" s="122">
        <v>97.1</v>
      </c>
      <c r="U15" s="122">
        <f t="shared" si="1"/>
        <v>0</v>
      </c>
      <c r="V15" s="101">
        <v>4</v>
      </c>
      <c r="W15" s="107"/>
      <c r="X15" s="103" t="s">
        <v>204</v>
      </c>
      <c r="Y15" s="102"/>
      <c r="Z15" s="101"/>
    </row>
    <row r="16" spans="1:26" ht="31.5" x14ac:dyDescent="0.2">
      <c r="A16" s="101">
        <v>13</v>
      </c>
      <c r="B16" s="102" t="s">
        <v>259</v>
      </c>
      <c r="C16" s="102" t="s">
        <v>35</v>
      </c>
      <c r="D16" s="121" t="s">
        <v>1623</v>
      </c>
      <c r="E16" s="104" t="s">
        <v>260</v>
      </c>
      <c r="F16" s="104" t="s">
        <v>436</v>
      </c>
      <c r="G16" s="104" t="s">
        <v>261</v>
      </c>
      <c r="H16" s="104" t="s">
        <v>25</v>
      </c>
      <c r="I16" s="104" t="s">
        <v>262</v>
      </c>
      <c r="J16" s="119" t="s">
        <v>1630</v>
      </c>
      <c r="K16" s="124" t="s">
        <v>1617</v>
      </c>
      <c r="L16" s="101" t="s">
        <v>27</v>
      </c>
      <c r="M16" s="101" t="s">
        <v>263</v>
      </c>
      <c r="N16" s="120">
        <v>32.299999999999997</v>
      </c>
      <c r="O16" s="136">
        <v>12.9</v>
      </c>
      <c r="P16" s="120">
        <f t="shared" si="0"/>
        <v>19.399999999999999</v>
      </c>
      <c r="Q16" s="120" t="s">
        <v>28</v>
      </c>
      <c r="R16" s="101" t="s">
        <v>29</v>
      </c>
      <c r="S16" s="101">
        <v>1001</v>
      </c>
      <c r="T16" s="122">
        <v>32.299999999999997</v>
      </c>
      <c r="U16" s="122">
        <f t="shared" si="1"/>
        <v>0</v>
      </c>
      <c r="V16" s="101">
        <v>4</v>
      </c>
      <c r="W16" s="107"/>
      <c r="X16" s="103" t="s">
        <v>264</v>
      </c>
      <c r="Y16" s="102"/>
      <c r="Z16" s="101"/>
    </row>
    <row r="17" spans="1:26" ht="31.5" x14ac:dyDescent="0.2">
      <c r="A17" s="101">
        <v>14</v>
      </c>
      <c r="B17" s="102" t="s">
        <v>1555</v>
      </c>
      <c r="C17" s="102" t="s">
        <v>35</v>
      </c>
      <c r="D17" s="121" t="s">
        <v>1623</v>
      </c>
      <c r="E17" s="104" t="s">
        <v>1549</v>
      </c>
      <c r="F17" s="104" t="s">
        <v>1550</v>
      </c>
      <c r="G17" s="104" t="s">
        <v>1551</v>
      </c>
      <c r="H17" s="104" t="s">
        <v>25</v>
      </c>
      <c r="I17" s="104" t="s">
        <v>1552</v>
      </c>
      <c r="J17" s="119" t="s">
        <v>1630</v>
      </c>
      <c r="K17" s="124" t="s">
        <v>1617</v>
      </c>
      <c r="L17" s="101" t="s">
        <v>27</v>
      </c>
      <c r="M17" s="101" t="s">
        <v>289</v>
      </c>
      <c r="N17" s="120">
        <v>162</v>
      </c>
      <c r="O17" s="136">
        <v>63.3</v>
      </c>
      <c r="P17" s="120">
        <f t="shared" si="0"/>
        <v>98.7</v>
      </c>
      <c r="Q17" s="120" t="s">
        <v>28</v>
      </c>
      <c r="R17" s="101" t="s">
        <v>29</v>
      </c>
      <c r="S17" s="101">
        <v>1005</v>
      </c>
      <c r="T17" s="122">
        <v>162</v>
      </c>
      <c r="U17" s="122">
        <f t="shared" si="1"/>
        <v>0</v>
      </c>
      <c r="V17" s="101">
        <v>4</v>
      </c>
      <c r="W17" s="107"/>
      <c r="X17" s="103" t="s">
        <v>291</v>
      </c>
      <c r="Y17" s="102"/>
      <c r="Z17" s="101" t="s">
        <v>141</v>
      </c>
    </row>
    <row r="18" spans="1:26" ht="31.5" x14ac:dyDescent="0.2">
      <c r="A18" s="101">
        <v>15</v>
      </c>
      <c r="B18" s="102" t="s">
        <v>1556</v>
      </c>
      <c r="C18" s="102" t="s">
        <v>35</v>
      </c>
      <c r="D18" s="121" t="s">
        <v>1623</v>
      </c>
      <c r="E18" s="104" t="s">
        <v>1553</v>
      </c>
      <c r="F18" s="104" t="s">
        <v>436</v>
      </c>
      <c r="G18" s="104" t="s">
        <v>1554</v>
      </c>
      <c r="H18" s="104" t="s">
        <v>25</v>
      </c>
      <c r="I18" s="104" t="s">
        <v>1557</v>
      </c>
      <c r="J18" s="119" t="s">
        <v>1630</v>
      </c>
      <c r="K18" s="124" t="s">
        <v>1617</v>
      </c>
      <c r="L18" s="101" t="s">
        <v>27</v>
      </c>
      <c r="M18" s="101" t="s">
        <v>325</v>
      </c>
      <c r="N18" s="120">
        <v>32.6</v>
      </c>
      <c r="O18" s="136">
        <v>12.3</v>
      </c>
      <c r="P18" s="120">
        <f t="shared" si="0"/>
        <v>20.3</v>
      </c>
      <c r="Q18" s="120" t="s">
        <v>28</v>
      </c>
      <c r="R18" s="101" t="s">
        <v>29</v>
      </c>
      <c r="S18" s="101">
        <v>1017</v>
      </c>
      <c r="T18" s="122">
        <v>32.6</v>
      </c>
      <c r="U18" s="122">
        <f t="shared" si="1"/>
        <v>0</v>
      </c>
      <c r="V18" s="101">
        <v>4</v>
      </c>
      <c r="W18" s="107"/>
      <c r="X18" s="103" t="s">
        <v>327</v>
      </c>
      <c r="Y18" s="102"/>
      <c r="Z18" s="101" t="s">
        <v>141</v>
      </c>
    </row>
    <row r="19" spans="1:26" ht="63" x14ac:dyDescent="0.2">
      <c r="A19" s="101">
        <v>16</v>
      </c>
      <c r="B19" s="102" t="s">
        <v>369</v>
      </c>
      <c r="C19" s="121" t="s">
        <v>1615</v>
      </c>
      <c r="D19" s="121" t="s">
        <v>1623</v>
      </c>
      <c r="E19" s="104" t="s">
        <v>370</v>
      </c>
      <c r="F19" s="104" t="s">
        <v>86</v>
      </c>
      <c r="G19" s="104" t="s">
        <v>371</v>
      </c>
      <c r="H19" s="104" t="s">
        <v>25</v>
      </c>
      <c r="I19" s="104" t="s">
        <v>372</v>
      </c>
      <c r="J19" s="119" t="s">
        <v>1630</v>
      </c>
      <c r="K19" s="124" t="s">
        <v>1617</v>
      </c>
      <c r="L19" s="101" t="s">
        <v>27</v>
      </c>
      <c r="M19" s="101" t="s">
        <v>373</v>
      </c>
      <c r="N19" s="120">
        <v>64.8</v>
      </c>
      <c r="O19" s="136">
        <v>24.4</v>
      </c>
      <c r="P19" s="120">
        <f t="shared" si="0"/>
        <v>40.4</v>
      </c>
      <c r="Q19" s="120" t="s">
        <v>28</v>
      </c>
      <c r="R19" s="101" t="s">
        <v>29</v>
      </c>
      <c r="S19" s="101">
        <v>1018</v>
      </c>
      <c r="T19" s="122">
        <v>64.8</v>
      </c>
      <c r="U19" s="122">
        <f t="shared" si="1"/>
        <v>0</v>
      </c>
      <c r="V19" s="101">
        <v>4</v>
      </c>
      <c r="W19" s="107"/>
      <c r="X19" s="103" t="s">
        <v>374</v>
      </c>
      <c r="Y19" s="102"/>
      <c r="Z19" s="101"/>
    </row>
    <row r="20" spans="1:26" ht="31.5" x14ac:dyDescent="0.2">
      <c r="A20" s="612">
        <v>17</v>
      </c>
      <c r="B20" s="121" t="s">
        <v>375</v>
      </c>
      <c r="C20" s="102" t="s">
        <v>35</v>
      </c>
      <c r="D20" s="121" t="s">
        <v>1623</v>
      </c>
      <c r="E20" s="104" t="s">
        <v>376</v>
      </c>
      <c r="F20" s="104" t="s">
        <v>436</v>
      </c>
      <c r="G20" s="619" t="s">
        <v>377</v>
      </c>
      <c r="H20" s="619" t="s">
        <v>25</v>
      </c>
      <c r="I20" s="619" t="s">
        <v>378</v>
      </c>
      <c r="J20" s="620" t="s">
        <v>1630</v>
      </c>
      <c r="K20" s="623" t="s">
        <v>1618</v>
      </c>
      <c r="L20" s="612" t="s">
        <v>27</v>
      </c>
      <c r="M20" s="612" t="s">
        <v>379</v>
      </c>
      <c r="N20" s="616">
        <v>64.8</v>
      </c>
      <c r="O20" s="629">
        <v>24.4</v>
      </c>
      <c r="P20" s="616">
        <f>N20-O20</f>
        <v>40.4</v>
      </c>
      <c r="Q20" s="609" t="s">
        <v>28</v>
      </c>
      <c r="R20" s="612" t="s">
        <v>29</v>
      </c>
      <c r="S20" s="612">
        <v>1019</v>
      </c>
      <c r="T20" s="630">
        <v>64.8</v>
      </c>
      <c r="U20" s="630" t="e">
        <f>N20-#REF!</f>
        <v>#REF!</v>
      </c>
      <c r="V20" s="101">
        <v>4</v>
      </c>
      <c r="W20" s="107"/>
      <c r="X20" s="103" t="s">
        <v>380</v>
      </c>
      <c r="Y20" s="102"/>
      <c r="Z20" s="101"/>
    </row>
    <row r="21" spans="1:26" ht="31.5" x14ac:dyDescent="0.2">
      <c r="A21" s="612"/>
      <c r="B21" s="121" t="s">
        <v>381</v>
      </c>
      <c r="C21" s="102" t="s">
        <v>35</v>
      </c>
      <c r="D21" s="121" t="s">
        <v>1623</v>
      </c>
      <c r="E21" s="104" t="s">
        <v>382</v>
      </c>
      <c r="F21" s="104"/>
      <c r="G21" s="619"/>
      <c r="H21" s="619"/>
      <c r="I21" s="619"/>
      <c r="J21" s="620"/>
      <c r="K21" s="623"/>
      <c r="L21" s="612"/>
      <c r="M21" s="612"/>
      <c r="N21" s="616"/>
      <c r="O21" s="629"/>
      <c r="P21" s="616"/>
      <c r="Q21" s="611"/>
      <c r="R21" s="612"/>
      <c r="S21" s="612"/>
      <c r="T21" s="631"/>
      <c r="U21" s="631"/>
      <c r="V21" s="101">
        <v>4</v>
      </c>
      <c r="W21" s="107"/>
      <c r="X21" s="103"/>
      <c r="Y21" s="102"/>
      <c r="Z21" s="101"/>
    </row>
    <row r="22" spans="1:26" ht="31.5" x14ac:dyDescent="0.2">
      <c r="A22" s="101">
        <v>18</v>
      </c>
      <c r="B22" s="121" t="s">
        <v>1560</v>
      </c>
      <c r="C22" s="102" t="s">
        <v>35</v>
      </c>
      <c r="D22" s="121" t="s">
        <v>1623</v>
      </c>
      <c r="E22" s="104" t="s">
        <v>1757</v>
      </c>
      <c r="F22" s="104" t="s">
        <v>194</v>
      </c>
      <c r="G22" s="104" t="s">
        <v>1558</v>
      </c>
      <c r="H22" s="104" t="s">
        <v>25</v>
      </c>
      <c r="I22" s="104" t="s">
        <v>1559</v>
      </c>
      <c r="J22" s="119" t="s">
        <v>1630</v>
      </c>
      <c r="K22" s="132" t="s">
        <v>1617</v>
      </c>
      <c r="L22" s="101" t="s">
        <v>27</v>
      </c>
      <c r="M22" s="101" t="s">
        <v>408</v>
      </c>
      <c r="N22" s="120">
        <v>162.4</v>
      </c>
      <c r="O22" s="136">
        <v>58.8</v>
      </c>
      <c r="P22" s="120">
        <f>N22-O22</f>
        <v>103.60000000000001</v>
      </c>
      <c r="Q22" s="120" t="s">
        <v>28</v>
      </c>
      <c r="R22" s="101" t="s">
        <v>29</v>
      </c>
      <c r="S22" s="101">
        <v>1024</v>
      </c>
      <c r="T22" s="122">
        <v>162.4</v>
      </c>
      <c r="U22" s="122">
        <f t="shared" si="1"/>
        <v>0</v>
      </c>
      <c r="V22" s="101">
        <v>4</v>
      </c>
      <c r="W22" s="107"/>
      <c r="X22" s="103" t="s">
        <v>410</v>
      </c>
      <c r="Y22" s="102"/>
      <c r="Z22" s="101"/>
    </row>
    <row r="23" spans="1:26" ht="31.5" x14ac:dyDescent="0.2">
      <c r="A23" s="101">
        <v>19</v>
      </c>
      <c r="B23" s="102" t="s">
        <v>843</v>
      </c>
      <c r="C23" s="102" t="s">
        <v>35</v>
      </c>
      <c r="D23" s="121" t="s">
        <v>1624</v>
      </c>
      <c r="E23" s="103" t="s">
        <v>844</v>
      </c>
      <c r="F23" s="104" t="s">
        <v>510</v>
      </c>
      <c r="G23" s="104" t="s">
        <v>1569</v>
      </c>
      <c r="H23" s="104" t="s">
        <v>25</v>
      </c>
      <c r="I23" s="104" t="s">
        <v>1619</v>
      </c>
      <c r="J23" s="119" t="s">
        <v>1630</v>
      </c>
      <c r="K23" s="132" t="s">
        <v>1617</v>
      </c>
      <c r="L23" s="101">
        <v>5</v>
      </c>
      <c r="M23" s="101">
        <v>5</v>
      </c>
      <c r="N23" s="120">
        <v>272.2</v>
      </c>
      <c r="O23" s="136">
        <v>4.5999999999999996</v>
      </c>
      <c r="P23" s="120">
        <f>N23-O23</f>
        <v>267.59999999999997</v>
      </c>
      <c r="Q23" s="120" t="s">
        <v>28</v>
      </c>
      <c r="R23" s="101">
        <v>18</v>
      </c>
      <c r="S23" s="101">
        <v>759</v>
      </c>
      <c r="T23" s="122">
        <v>272.2</v>
      </c>
      <c r="U23" s="122">
        <f t="shared" si="1"/>
        <v>0</v>
      </c>
      <c r="V23" s="101">
        <v>4</v>
      </c>
      <c r="W23" s="107"/>
      <c r="X23" s="103"/>
      <c r="Y23" s="102"/>
      <c r="Z23" s="101"/>
    </row>
    <row r="24" spans="1:26" ht="31.5" x14ac:dyDescent="0.2">
      <c r="A24" s="101">
        <v>20</v>
      </c>
      <c r="B24" s="102" t="s">
        <v>1620</v>
      </c>
      <c r="C24" s="102" t="s">
        <v>35</v>
      </c>
      <c r="D24" s="121" t="s">
        <v>1625</v>
      </c>
      <c r="E24" s="103" t="s">
        <v>1570</v>
      </c>
      <c r="F24" s="104" t="s">
        <v>1571</v>
      </c>
      <c r="G24" s="104"/>
      <c r="H24" s="104"/>
      <c r="I24" s="104"/>
      <c r="J24" s="119" t="s">
        <v>1630</v>
      </c>
      <c r="K24" s="133"/>
      <c r="L24" s="101" t="s">
        <v>424</v>
      </c>
      <c r="M24" s="101" t="s">
        <v>485</v>
      </c>
      <c r="N24" s="120">
        <v>36.5</v>
      </c>
      <c r="O24" s="136">
        <v>12.7</v>
      </c>
      <c r="P24" s="120">
        <f>N24-O24</f>
        <v>23.8</v>
      </c>
      <c r="Q24" s="120" t="s">
        <v>28</v>
      </c>
      <c r="R24" s="101" t="s">
        <v>29</v>
      </c>
      <c r="S24" s="101" t="s">
        <v>486</v>
      </c>
      <c r="T24" s="122">
        <v>36.5</v>
      </c>
      <c r="U24" s="122">
        <f t="shared" si="1"/>
        <v>0</v>
      </c>
      <c r="V24" s="101">
        <v>4</v>
      </c>
      <c r="W24" s="107"/>
      <c r="X24" s="103" t="s">
        <v>489</v>
      </c>
      <c r="Y24" s="102"/>
      <c r="Z24" s="101"/>
    </row>
    <row r="25" spans="1:26" ht="48" customHeight="1" x14ac:dyDescent="0.2">
      <c r="A25" s="612">
        <v>21</v>
      </c>
      <c r="B25" s="102" t="s">
        <v>516</v>
      </c>
      <c r="C25" s="121" t="s">
        <v>1626</v>
      </c>
      <c r="D25" s="618" t="s">
        <v>1625</v>
      </c>
      <c r="E25" s="104" t="s">
        <v>517</v>
      </c>
      <c r="F25" s="104" t="s">
        <v>518</v>
      </c>
      <c r="G25" s="619" t="s">
        <v>519</v>
      </c>
      <c r="H25" s="619" t="s">
        <v>520</v>
      </c>
      <c r="I25" s="619" t="s">
        <v>1628</v>
      </c>
      <c r="J25" s="620" t="s">
        <v>1631</v>
      </c>
      <c r="K25" s="615" t="s">
        <v>1635</v>
      </c>
      <c r="L25" s="612" t="s">
        <v>424</v>
      </c>
      <c r="M25" s="612" t="s">
        <v>29</v>
      </c>
      <c r="N25" s="616">
        <v>72</v>
      </c>
      <c r="O25" s="629">
        <v>25.5</v>
      </c>
      <c r="P25" s="616">
        <f>N25-O25</f>
        <v>46.5</v>
      </c>
      <c r="Q25" s="609" t="s">
        <v>28</v>
      </c>
      <c r="R25" s="612" t="s">
        <v>29</v>
      </c>
      <c r="S25" s="612" t="s">
        <v>521</v>
      </c>
      <c r="T25" s="613">
        <v>72</v>
      </c>
      <c r="U25" s="122">
        <f t="shared" si="1"/>
        <v>0</v>
      </c>
      <c r="V25" s="612">
        <v>4</v>
      </c>
      <c r="W25" s="609"/>
      <c r="X25" s="103"/>
      <c r="Y25" s="102"/>
      <c r="Z25" s="101"/>
    </row>
    <row r="26" spans="1:26" ht="84.75" customHeight="1" x14ac:dyDescent="0.2">
      <c r="A26" s="612"/>
      <c r="B26" s="102" t="s">
        <v>522</v>
      </c>
      <c r="C26" s="121" t="s">
        <v>523</v>
      </c>
      <c r="D26" s="618"/>
      <c r="E26" s="104" t="s">
        <v>524</v>
      </c>
      <c r="F26" s="104"/>
      <c r="G26" s="619"/>
      <c r="H26" s="619"/>
      <c r="I26" s="619"/>
      <c r="J26" s="620"/>
      <c r="K26" s="615"/>
      <c r="L26" s="612"/>
      <c r="M26" s="612"/>
      <c r="N26" s="616"/>
      <c r="O26" s="629"/>
      <c r="P26" s="616"/>
      <c r="Q26" s="610"/>
      <c r="R26" s="612"/>
      <c r="S26" s="612"/>
      <c r="T26" s="613"/>
      <c r="U26" s="122">
        <f t="shared" si="1"/>
        <v>0</v>
      </c>
      <c r="V26" s="612"/>
      <c r="W26" s="610"/>
      <c r="X26" s="103"/>
      <c r="Y26" s="102"/>
      <c r="Z26" s="101"/>
    </row>
    <row r="27" spans="1:26" ht="63" x14ac:dyDescent="0.2">
      <c r="A27" s="612"/>
      <c r="B27" s="102" t="s">
        <v>525</v>
      </c>
      <c r="C27" s="121" t="s">
        <v>1627</v>
      </c>
      <c r="D27" s="618"/>
      <c r="E27" s="104" t="s">
        <v>526</v>
      </c>
      <c r="F27" s="104"/>
      <c r="G27" s="619"/>
      <c r="H27" s="619"/>
      <c r="I27" s="619"/>
      <c r="J27" s="620"/>
      <c r="K27" s="615"/>
      <c r="L27" s="612"/>
      <c r="M27" s="612"/>
      <c r="N27" s="616"/>
      <c r="O27" s="629"/>
      <c r="P27" s="616"/>
      <c r="Q27" s="611"/>
      <c r="R27" s="612"/>
      <c r="S27" s="612"/>
      <c r="T27" s="613"/>
      <c r="U27" s="122">
        <f t="shared" si="1"/>
        <v>0</v>
      </c>
      <c r="V27" s="612"/>
      <c r="W27" s="611"/>
      <c r="X27" s="103"/>
      <c r="Y27" s="102"/>
      <c r="Z27" s="101"/>
    </row>
    <row r="28" spans="1:26" ht="31.5" x14ac:dyDescent="0.2">
      <c r="A28" s="101">
        <v>22</v>
      </c>
      <c r="B28" s="102" t="s">
        <v>1634</v>
      </c>
      <c r="C28" s="102" t="s">
        <v>35</v>
      </c>
      <c r="D28" s="121" t="s">
        <v>1632</v>
      </c>
      <c r="E28" s="103" t="s">
        <v>1572</v>
      </c>
      <c r="F28" s="104" t="s">
        <v>480</v>
      </c>
      <c r="G28" s="104" t="s">
        <v>1573</v>
      </c>
      <c r="H28" s="104" t="s">
        <v>25</v>
      </c>
      <c r="I28" s="104" t="s">
        <v>1633</v>
      </c>
      <c r="J28" s="119" t="s">
        <v>1630</v>
      </c>
      <c r="K28" s="123" t="s">
        <v>1617</v>
      </c>
      <c r="L28" s="101">
        <v>5</v>
      </c>
      <c r="M28" s="101">
        <v>20</v>
      </c>
      <c r="N28" s="120">
        <v>108</v>
      </c>
      <c r="O28" s="136">
        <v>1.8</v>
      </c>
      <c r="P28" s="120">
        <f>N28-O28</f>
        <v>106.2</v>
      </c>
      <c r="Q28" s="120" t="s">
        <v>28</v>
      </c>
      <c r="R28" s="101">
        <v>18</v>
      </c>
      <c r="S28" s="101">
        <v>1102</v>
      </c>
      <c r="T28" s="122">
        <v>108</v>
      </c>
      <c r="U28" s="122">
        <f t="shared" si="1"/>
        <v>0</v>
      </c>
      <c r="V28" s="101">
        <v>4</v>
      </c>
      <c r="W28" s="107"/>
      <c r="X28" s="104"/>
      <c r="Y28" s="102"/>
      <c r="Z28" s="101"/>
    </row>
    <row r="29" spans="1:26" ht="31.5" x14ac:dyDescent="0.2">
      <c r="A29" s="101">
        <v>23</v>
      </c>
      <c r="B29" s="102" t="s">
        <v>1636</v>
      </c>
      <c r="C29" s="102" t="s">
        <v>1574</v>
      </c>
      <c r="D29" s="121" t="s">
        <v>1632</v>
      </c>
      <c r="E29" s="103" t="s">
        <v>1575</v>
      </c>
      <c r="F29" s="103" t="s">
        <v>1576</v>
      </c>
      <c r="G29" s="104" t="s">
        <v>1577</v>
      </c>
      <c r="H29" s="104" t="s">
        <v>25</v>
      </c>
      <c r="I29" s="104" t="s">
        <v>1637</v>
      </c>
      <c r="J29" s="119" t="s">
        <v>1630</v>
      </c>
      <c r="K29" s="123" t="s">
        <v>1617</v>
      </c>
      <c r="L29" s="101">
        <v>5</v>
      </c>
      <c r="M29" s="101">
        <v>21</v>
      </c>
      <c r="N29" s="120">
        <v>107.9</v>
      </c>
      <c r="O29" s="136">
        <v>1.2</v>
      </c>
      <c r="P29" s="120">
        <f t="shared" ref="P29:P53" si="2">N29-O29</f>
        <v>106.7</v>
      </c>
      <c r="Q29" s="120" t="s">
        <v>28</v>
      </c>
      <c r="R29" s="101">
        <v>18</v>
      </c>
      <c r="S29" s="101">
        <v>1111</v>
      </c>
      <c r="T29" s="122">
        <v>107.9</v>
      </c>
      <c r="U29" s="122">
        <f t="shared" si="1"/>
        <v>0</v>
      </c>
      <c r="V29" s="101">
        <v>4</v>
      </c>
      <c r="W29" s="107"/>
      <c r="X29" s="104"/>
      <c r="Y29" s="102"/>
      <c r="Z29" s="101"/>
    </row>
    <row r="30" spans="1:26" ht="31.5" x14ac:dyDescent="0.2">
      <c r="A30" s="101">
        <v>24</v>
      </c>
      <c r="B30" s="102" t="s">
        <v>534</v>
      </c>
      <c r="C30" s="102" t="s">
        <v>35</v>
      </c>
      <c r="D30" s="121" t="s">
        <v>1625</v>
      </c>
      <c r="E30" s="104" t="s">
        <v>535</v>
      </c>
      <c r="F30" s="104" t="s">
        <v>536</v>
      </c>
      <c r="G30" s="104" t="s">
        <v>537</v>
      </c>
      <c r="H30" s="104" t="s">
        <v>25</v>
      </c>
      <c r="I30" s="104" t="s">
        <v>538</v>
      </c>
      <c r="J30" s="119" t="s">
        <v>1630</v>
      </c>
      <c r="K30" s="123" t="s">
        <v>1617</v>
      </c>
      <c r="L30" s="101" t="s">
        <v>424</v>
      </c>
      <c r="M30" s="101" t="s">
        <v>137</v>
      </c>
      <c r="N30" s="120">
        <v>291.2</v>
      </c>
      <c r="O30" s="136">
        <v>100.4</v>
      </c>
      <c r="P30" s="120">
        <f t="shared" si="2"/>
        <v>190.79999999999998</v>
      </c>
      <c r="Q30" s="120" t="s">
        <v>28</v>
      </c>
      <c r="R30" s="101" t="s">
        <v>29</v>
      </c>
      <c r="S30" s="101" t="s">
        <v>539</v>
      </c>
      <c r="T30" s="122">
        <v>291.2</v>
      </c>
      <c r="U30" s="122">
        <f t="shared" si="1"/>
        <v>0</v>
      </c>
      <c r="V30" s="101">
        <v>4</v>
      </c>
      <c r="W30" s="107"/>
      <c r="X30" s="103" t="s">
        <v>540</v>
      </c>
      <c r="Y30" s="102"/>
      <c r="Z30" s="101"/>
    </row>
    <row r="31" spans="1:26" ht="47.25" x14ac:dyDescent="0.2">
      <c r="A31" s="101">
        <v>25</v>
      </c>
      <c r="B31" s="121" t="s">
        <v>1638</v>
      </c>
      <c r="C31" s="102" t="s">
        <v>35</v>
      </c>
      <c r="D31" s="121" t="s">
        <v>1625</v>
      </c>
      <c r="E31" s="104" t="s">
        <v>1749</v>
      </c>
      <c r="F31" s="104" t="s">
        <v>1750</v>
      </c>
      <c r="G31" s="104" t="s">
        <v>541</v>
      </c>
      <c r="H31" s="104" t="s">
        <v>25</v>
      </c>
      <c r="I31" s="104" t="s">
        <v>542</v>
      </c>
      <c r="J31" s="119" t="s">
        <v>1630</v>
      </c>
      <c r="K31" s="123" t="s">
        <v>1617</v>
      </c>
      <c r="L31" s="101" t="s">
        <v>424</v>
      </c>
      <c r="M31" s="101" t="s">
        <v>146</v>
      </c>
      <c r="N31" s="120">
        <v>146.5</v>
      </c>
      <c r="O31" s="136">
        <v>50.1</v>
      </c>
      <c r="P31" s="120">
        <f t="shared" si="2"/>
        <v>96.4</v>
      </c>
      <c r="Q31" s="120" t="s">
        <v>28</v>
      </c>
      <c r="R31" s="101" t="s">
        <v>29</v>
      </c>
      <c r="S31" s="101" t="s">
        <v>543</v>
      </c>
      <c r="T31" s="122">
        <v>146.5</v>
      </c>
      <c r="U31" s="122">
        <f t="shared" si="1"/>
        <v>0</v>
      </c>
      <c r="V31" s="101">
        <v>4</v>
      </c>
      <c r="W31" s="107"/>
      <c r="X31" s="103" t="s">
        <v>545</v>
      </c>
      <c r="Y31" s="102"/>
      <c r="Z31" s="101" t="s">
        <v>141</v>
      </c>
    </row>
    <row r="32" spans="1:26" ht="47.25" x14ac:dyDescent="0.2">
      <c r="A32" s="101">
        <v>26</v>
      </c>
      <c r="B32" s="121" t="s">
        <v>1639</v>
      </c>
      <c r="C32" s="102" t="s">
        <v>35</v>
      </c>
      <c r="D32" s="121" t="s">
        <v>1625</v>
      </c>
      <c r="E32" s="104" t="s">
        <v>546</v>
      </c>
      <c r="F32" s="104" t="s">
        <v>63</v>
      </c>
      <c r="G32" s="104" t="s">
        <v>547</v>
      </c>
      <c r="H32" s="104" t="s">
        <v>25</v>
      </c>
      <c r="I32" s="104" t="s">
        <v>548</v>
      </c>
      <c r="J32" s="119" t="s">
        <v>1630</v>
      </c>
      <c r="K32" s="123" t="s">
        <v>1617</v>
      </c>
      <c r="L32" s="101" t="s">
        <v>424</v>
      </c>
      <c r="M32" s="101" t="s">
        <v>161</v>
      </c>
      <c r="N32" s="120">
        <v>73.5</v>
      </c>
      <c r="O32" s="136">
        <v>24.9</v>
      </c>
      <c r="P32" s="120">
        <f t="shared" si="2"/>
        <v>48.6</v>
      </c>
      <c r="Q32" s="120" t="s">
        <v>28</v>
      </c>
      <c r="R32" s="101" t="s">
        <v>29</v>
      </c>
      <c r="S32" s="101" t="s">
        <v>549</v>
      </c>
      <c r="T32" s="122">
        <v>73.5</v>
      </c>
      <c r="U32" s="122">
        <f t="shared" si="1"/>
        <v>0</v>
      </c>
      <c r="V32" s="101">
        <v>4</v>
      </c>
      <c r="W32" s="107"/>
      <c r="X32" s="103" t="s">
        <v>551</v>
      </c>
      <c r="Y32" s="102"/>
      <c r="Z32" s="101"/>
    </row>
    <row r="33" spans="1:26" ht="31.5" x14ac:dyDescent="0.2">
      <c r="A33" s="101">
        <v>27</v>
      </c>
      <c r="B33" s="102" t="s">
        <v>1640</v>
      </c>
      <c r="C33" s="102" t="s">
        <v>35</v>
      </c>
      <c r="D33" s="121" t="s">
        <v>1625</v>
      </c>
      <c r="E33" s="104" t="s">
        <v>1641</v>
      </c>
      <c r="F33" s="104" t="s">
        <v>888</v>
      </c>
      <c r="G33" s="104" t="s">
        <v>32</v>
      </c>
      <c r="H33" s="104" t="s">
        <v>32</v>
      </c>
      <c r="I33" s="104" t="s">
        <v>32</v>
      </c>
      <c r="J33" s="119" t="s">
        <v>32</v>
      </c>
      <c r="K33" s="123" t="s">
        <v>1617</v>
      </c>
      <c r="L33" s="101" t="s">
        <v>424</v>
      </c>
      <c r="M33" s="101" t="s">
        <v>182</v>
      </c>
      <c r="N33" s="120">
        <v>184.6</v>
      </c>
      <c r="O33" s="136">
        <v>62.4</v>
      </c>
      <c r="P33" s="120">
        <f t="shared" si="2"/>
        <v>122.19999999999999</v>
      </c>
      <c r="Q33" s="120" t="s">
        <v>28</v>
      </c>
      <c r="R33" s="101" t="s">
        <v>29</v>
      </c>
      <c r="S33" s="101" t="s">
        <v>559</v>
      </c>
      <c r="T33" s="122">
        <v>184.6</v>
      </c>
      <c r="U33" s="122">
        <f t="shared" si="1"/>
        <v>0</v>
      </c>
      <c r="V33" s="101">
        <v>4</v>
      </c>
      <c r="W33" s="107"/>
      <c r="X33" s="103" t="s">
        <v>560</v>
      </c>
      <c r="Y33" s="102"/>
      <c r="Z33" s="101"/>
    </row>
    <row r="34" spans="1:26" ht="31.5" x14ac:dyDescent="0.2">
      <c r="A34" s="101">
        <v>28</v>
      </c>
      <c r="B34" s="102" t="s">
        <v>1642</v>
      </c>
      <c r="C34" s="102" t="s">
        <v>35</v>
      </c>
      <c r="D34" s="121" t="s">
        <v>1625</v>
      </c>
      <c r="E34" s="104" t="s">
        <v>1643</v>
      </c>
      <c r="F34" s="104" t="s">
        <v>468</v>
      </c>
      <c r="G34" s="104" t="s">
        <v>1644</v>
      </c>
      <c r="H34" s="104" t="s">
        <v>25</v>
      </c>
      <c r="I34" s="104" t="s">
        <v>1645</v>
      </c>
      <c r="J34" s="119" t="s">
        <v>1630</v>
      </c>
      <c r="K34" s="123" t="s">
        <v>1617</v>
      </c>
      <c r="L34" s="101" t="s">
        <v>424</v>
      </c>
      <c r="M34" s="101" t="s">
        <v>575</v>
      </c>
      <c r="N34" s="120">
        <v>111.9</v>
      </c>
      <c r="O34" s="136">
        <v>37.6</v>
      </c>
      <c r="P34" s="120">
        <f t="shared" si="2"/>
        <v>74.300000000000011</v>
      </c>
      <c r="Q34" s="120" t="s">
        <v>28</v>
      </c>
      <c r="R34" s="101" t="s">
        <v>29</v>
      </c>
      <c r="S34" s="101" t="s">
        <v>576</v>
      </c>
      <c r="T34" s="122">
        <v>111.9</v>
      </c>
      <c r="U34" s="122">
        <f t="shared" si="1"/>
        <v>0</v>
      </c>
      <c r="V34" s="101">
        <v>4</v>
      </c>
      <c r="W34" s="107"/>
      <c r="X34" s="103" t="s">
        <v>578</v>
      </c>
      <c r="Y34" s="102"/>
      <c r="Z34" s="101" t="s">
        <v>141</v>
      </c>
    </row>
    <row r="35" spans="1:26" ht="31.5" x14ac:dyDescent="0.2">
      <c r="A35" s="101">
        <v>29</v>
      </c>
      <c r="B35" s="121" t="s">
        <v>1646</v>
      </c>
      <c r="C35" s="102" t="s">
        <v>35</v>
      </c>
      <c r="D35" s="121" t="s">
        <v>1625</v>
      </c>
      <c r="E35" s="104" t="s">
        <v>579</v>
      </c>
      <c r="F35" s="104" t="s">
        <v>45</v>
      </c>
      <c r="G35" s="104" t="s">
        <v>580</v>
      </c>
      <c r="H35" s="104" t="s">
        <v>25</v>
      </c>
      <c r="I35" s="104" t="s">
        <v>581</v>
      </c>
      <c r="J35" s="119" t="s">
        <v>1630</v>
      </c>
      <c r="K35" s="123" t="s">
        <v>1617</v>
      </c>
      <c r="L35" s="101" t="s">
        <v>424</v>
      </c>
      <c r="M35" s="101" t="s">
        <v>203</v>
      </c>
      <c r="N35" s="120">
        <v>147.80000000000001</v>
      </c>
      <c r="O35" s="136">
        <v>49.8</v>
      </c>
      <c r="P35" s="120">
        <f t="shared" si="2"/>
        <v>98.000000000000014</v>
      </c>
      <c r="Q35" s="120" t="s">
        <v>28</v>
      </c>
      <c r="R35" s="101" t="s">
        <v>29</v>
      </c>
      <c r="S35" s="101" t="s">
        <v>582</v>
      </c>
      <c r="T35" s="122">
        <v>147.80000000000001</v>
      </c>
      <c r="U35" s="122">
        <f t="shared" si="1"/>
        <v>0</v>
      </c>
      <c r="V35" s="101">
        <v>4</v>
      </c>
      <c r="W35" s="107"/>
      <c r="X35" s="104"/>
      <c r="Y35" s="102"/>
      <c r="Z35" s="101" t="s">
        <v>141</v>
      </c>
    </row>
    <row r="36" spans="1:26" ht="31.5" x14ac:dyDescent="0.2">
      <c r="A36" s="101">
        <v>30</v>
      </c>
      <c r="B36" s="121" t="s">
        <v>1647</v>
      </c>
      <c r="C36" s="102" t="s">
        <v>35</v>
      </c>
      <c r="D36" s="121" t="s">
        <v>1625</v>
      </c>
      <c r="E36" s="104" t="s">
        <v>1648</v>
      </c>
      <c r="F36" s="104" t="s">
        <v>194</v>
      </c>
      <c r="G36" s="104"/>
      <c r="H36" s="104"/>
      <c r="I36" s="104"/>
      <c r="J36" s="119"/>
      <c r="K36" s="123" t="s">
        <v>1617</v>
      </c>
      <c r="L36" s="101" t="s">
        <v>424</v>
      </c>
      <c r="M36" s="101" t="s">
        <v>649</v>
      </c>
      <c r="N36" s="120">
        <v>37.700000000000003</v>
      </c>
      <c r="O36" s="136">
        <v>12.4</v>
      </c>
      <c r="P36" s="120">
        <f t="shared" si="2"/>
        <v>25.300000000000004</v>
      </c>
      <c r="Q36" s="120" t="s">
        <v>28</v>
      </c>
      <c r="R36" s="101" t="s">
        <v>29</v>
      </c>
      <c r="S36" s="101" t="s">
        <v>1582</v>
      </c>
      <c r="T36" s="122">
        <v>37.700000000000003</v>
      </c>
      <c r="U36" s="122">
        <f t="shared" si="1"/>
        <v>0</v>
      </c>
      <c r="V36" s="101">
        <v>4</v>
      </c>
      <c r="W36" s="107"/>
      <c r="X36" s="103"/>
      <c r="Y36" s="102"/>
      <c r="Z36" s="101"/>
    </row>
    <row r="37" spans="1:26" ht="31.5" x14ac:dyDescent="0.2">
      <c r="A37" s="101">
        <v>31</v>
      </c>
      <c r="B37" s="121" t="s">
        <v>1649</v>
      </c>
      <c r="C37" s="102" t="s">
        <v>35</v>
      </c>
      <c r="D37" s="121" t="s">
        <v>1625</v>
      </c>
      <c r="E37" s="104" t="s">
        <v>1751</v>
      </c>
      <c r="F37" s="104" t="s">
        <v>1752</v>
      </c>
      <c r="G37" s="104" t="s">
        <v>609</v>
      </c>
      <c r="H37" s="104" t="s">
        <v>25</v>
      </c>
      <c r="I37" s="104" t="s">
        <v>610</v>
      </c>
      <c r="J37" s="119" t="s">
        <v>1630</v>
      </c>
      <c r="K37" s="123" t="s">
        <v>1617</v>
      </c>
      <c r="L37" s="101" t="s">
        <v>424</v>
      </c>
      <c r="M37" s="101" t="s">
        <v>237</v>
      </c>
      <c r="N37" s="120">
        <v>114.4</v>
      </c>
      <c r="O37" s="136">
        <v>37.5</v>
      </c>
      <c r="P37" s="120">
        <f t="shared" si="2"/>
        <v>76.900000000000006</v>
      </c>
      <c r="Q37" s="120" t="s">
        <v>28</v>
      </c>
      <c r="R37" s="101" t="s">
        <v>29</v>
      </c>
      <c r="S37" s="101" t="s">
        <v>611</v>
      </c>
      <c r="T37" s="122">
        <v>114.4</v>
      </c>
      <c r="U37" s="122">
        <f t="shared" si="1"/>
        <v>0</v>
      </c>
      <c r="V37" s="101">
        <v>4</v>
      </c>
      <c r="W37" s="107"/>
      <c r="X37" s="104"/>
      <c r="Y37" s="102"/>
      <c r="Z37" s="101" t="s">
        <v>141</v>
      </c>
    </row>
    <row r="38" spans="1:26" ht="31.5" x14ac:dyDescent="0.2">
      <c r="A38" s="101">
        <v>32</v>
      </c>
      <c r="B38" s="121" t="s">
        <v>1650</v>
      </c>
      <c r="C38" s="102" t="s">
        <v>35</v>
      </c>
      <c r="D38" s="121" t="s">
        <v>1625</v>
      </c>
      <c r="E38" s="103" t="s">
        <v>1578</v>
      </c>
      <c r="F38" s="104" t="s">
        <v>1579</v>
      </c>
      <c r="G38" s="104" t="s">
        <v>1580</v>
      </c>
      <c r="H38" s="104" t="s">
        <v>25</v>
      </c>
      <c r="I38" s="104"/>
      <c r="J38" s="119"/>
      <c r="K38" s="123" t="s">
        <v>1617</v>
      </c>
      <c r="L38" s="101">
        <v>5</v>
      </c>
      <c r="M38" s="101">
        <v>46</v>
      </c>
      <c r="N38" s="120">
        <v>77.3</v>
      </c>
      <c r="O38" s="136">
        <v>24.9</v>
      </c>
      <c r="P38" s="120">
        <f t="shared" si="2"/>
        <v>52.4</v>
      </c>
      <c r="Q38" s="120" t="s">
        <v>28</v>
      </c>
      <c r="R38" s="101"/>
      <c r="S38" s="101"/>
      <c r="T38" s="122">
        <v>77.3</v>
      </c>
      <c r="U38" s="122">
        <f t="shared" si="1"/>
        <v>0</v>
      </c>
      <c r="V38" s="101">
        <v>4</v>
      </c>
      <c r="W38" s="107"/>
      <c r="X38" s="123" t="s">
        <v>1581</v>
      </c>
      <c r="Y38" s="102"/>
      <c r="Z38" s="101"/>
    </row>
    <row r="39" spans="1:26" ht="31.5" x14ac:dyDescent="0.2">
      <c r="A39" s="101">
        <v>33</v>
      </c>
      <c r="B39" s="121" t="s">
        <v>1651</v>
      </c>
      <c r="C39" s="102" t="s">
        <v>35</v>
      </c>
      <c r="D39" s="121" t="s">
        <v>1625</v>
      </c>
      <c r="E39" s="104" t="s">
        <v>1753</v>
      </c>
      <c r="F39" s="104" t="s">
        <v>436</v>
      </c>
      <c r="G39" s="104" t="s">
        <v>651</v>
      </c>
      <c r="H39" s="104" t="s">
        <v>25</v>
      </c>
      <c r="I39" s="104" t="s">
        <v>652</v>
      </c>
      <c r="J39" s="119" t="s">
        <v>1630</v>
      </c>
      <c r="K39" s="123" t="s">
        <v>1617</v>
      </c>
      <c r="L39" s="101" t="s">
        <v>424</v>
      </c>
      <c r="M39" s="101" t="s">
        <v>296</v>
      </c>
      <c r="N39" s="120">
        <v>76.599999999999994</v>
      </c>
      <c r="O39" s="136">
        <v>24.8</v>
      </c>
      <c r="P39" s="120">
        <f t="shared" si="2"/>
        <v>51.8</v>
      </c>
      <c r="Q39" s="120" t="s">
        <v>28</v>
      </c>
      <c r="R39" s="101" t="s">
        <v>168</v>
      </c>
      <c r="S39" s="101" t="s">
        <v>431</v>
      </c>
      <c r="T39" s="122">
        <v>76.599999999999994</v>
      </c>
      <c r="U39" s="122">
        <f t="shared" si="1"/>
        <v>0</v>
      </c>
      <c r="V39" s="101">
        <v>4</v>
      </c>
      <c r="W39" s="107"/>
      <c r="X39" s="104"/>
      <c r="Y39" s="102"/>
      <c r="Z39" s="101" t="s">
        <v>141</v>
      </c>
    </row>
    <row r="40" spans="1:26" ht="31.5" x14ac:dyDescent="0.2">
      <c r="A40" s="101">
        <v>34</v>
      </c>
      <c r="B40" s="102" t="s">
        <v>664</v>
      </c>
      <c r="C40" s="102" t="s">
        <v>35</v>
      </c>
      <c r="D40" s="121" t="s">
        <v>1625</v>
      </c>
      <c r="E40" s="104" t="s">
        <v>665</v>
      </c>
      <c r="F40" s="104" t="s">
        <v>37</v>
      </c>
      <c r="G40" s="104" t="s">
        <v>666</v>
      </c>
      <c r="H40" s="104" t="s">
        <v>25</v>
      </c>
      <c r="I40" s="104" t="s">
        <v>667</v>
      </c>
      <c r="J40" s="119" t="s">
        <v>1630</v>
      </c>
      <c r="K40" s="123" t="s">
        <v>1617</v>
      </c>
      <c r="L40" s="101" t="s">
        <v>424</v>
      </c>
      <c r="M40" s="101" t="s">
        <v>315</v>
      </c>
      <c r="N40" s="120">
        <v>274.7</v>
      </c>
      <c r="O40" s="136">
        <v>87.4</v>
      </c>
      <c r="P40" s="120">
        <f t="shared" si="2"/>
        <v>187.29999999999998</v>
      </c>
      <c r="Q40" s="120" t="s">
        <v>28</v>
      </c>
      <c r="R40" s="101" t="s">
        <v>168</v>
      </c>
      <c r="S40" s="101" t="s">
        <v>668</v>
      </c>
      <c r="T40" s="122">
        <v>274.7</v>
      </c>
      <c r="U40" s="122">
        <f t="shared" si="1"/>
        <v>0</v>
      </c>
      <c r="V40" s="101">
        <v>4</v>
      </c>
      <c r="W40" s="107"/>
      <c r="X40" s="103" t="s">
        <v>669</v>
      </c>
      <c r="Y40" s="102"/>
      <c r="Z40" s="101"/>
    </row>
    <row r="41" spans="1:26" ht="31.5" x14ac:dyDescent="0.2">
      <c r="A41" s="101">
        <v>35</v>
      </c>
      <c r="B41" s="121" t="s">
        <v>1652</v>
      </c>
      <c r="C41" s="102" t="s">
        <v>35</v>
      </c>
      <c r="D41" s="121" t="s">
        <v>1625</v>
      </c>
      <c r="E41" s="104" t="s">
        <v>700</v>
      </c>
      <c r="F41" s="104" t="s">
        <v>701</v>
      </c>
      <c r="G41" s="104" t="s">
        <v>702</v>
      </c>
      <c r="H41" s="104" t="s">
        <v>25</v>
      </c>
      <c r="I41" s="104" t="s">
        <v>703</v>
      </c>
      <c r="J41" s="119" t="s">
        <v>1630</v>
      </c>
      <c r="K41" s="123" t="s">
        <v>1617</v>
      </c>
      <c r="L41" s="101" t="s">
        <v>424</v>
      </c>
      <c r="M41" s="101" t="s">
        <v>346</v>
      </c>
      <c r="N41" s="120">
        <v>120.4</v>
      </c>
      <c r="O41" s="136">
        <v>37.6</v>
      </c>
      <c r="P41" s="120">
        <f t="shared" si="2"/>
        <v>82.800000000000011</v>
      </c>
      <c r="Q41" s="120" t="s">
        <v>28</v>
      </c>
      <c r="R41" s="101" t="s">
        <v>168</v>
      </c>
      <c r="S41" s="101" t="s">
        <v>704</v>
      </c>
      <c r="T41" s="122">
        <v>120.4</v>
      </c>
      <c r="U41" s="122">
        <f t="shared" si="1"/>
        <v>0</v>
      </c>
      <c r="V41" s="101">
        <v>4</v>
      </c>
      <c r="W41" s="107"/>
      <c r="X41" s="103" t="s">
        <v>706</v>
      </c>
      <c r="Y41" s="102"/>
      <c r="Z41" s="101" t="s">
        <v>141</v>
      </c>
    </row>
    <row r="42" spans="1:26" ht="31.5" x14ac:dyDescent="0.2">
      <c r="A42" s="101">
        <v>36</v>
      </c>
      <c r="B42" s="121" t="s">
        <v>1769</v>
      </c>
      <c r="C42" s="102" t="s">
        <v>35</v>
      </c>
      <c r="D42" s="121" t="s">
        <v>1625</v>
      </c>
      <c r="E42" s="104" t="s">
        <v>1754</v>
      </c>
      <c r="F42" s="104" t="s">
        <v>1755</v>
      </c>
      <c r="G42" s="104" t="s">
        <v>1654</v>
      </c>
      <c r="H42" s="104" t="s">
        <v>32</v>
      </c>
      <c r="I42" s="104" t="s">
        <v>32</v>
      </c>
      <c r="J42" s="119" t="s">
        <v>32</v>
      </c>
      <c r="K42" s="123" t="s">
        <v>1617</v>
      </c>
      <c r="L42" s="101" t="s">
        <v>424</v>
      </c>
      <c r="M42" s="101" t="s">
        <v>359</v>
      </c>
      <c r="N42" s="120">
        <v>159.9</v>
      </c>
      <c r="O42" s="136">
        <v>50.1</v>
      </c>
      <c r="P42" s="120">
        <f t="shared" si="2"/>
        <v>109.80000000000001</v>
      </c>
      <c r="Q42" s="120" t="s">
        <v>28</v>
      </c>
      <c r="R42" s="101" t="s">
        <v>168</v>
      </c>
      <c r="S42" s="101" t="s">
        <v>713</v>
      </c>
      <c r="T42" s="122">
        <v>159.9</v>
      </c>
      <c r="U42" s="122">
        <f t="shared" si="1"/>
        <v>0</v>
      </c>
      <c r="V42" s="101">
        <v>4</v>
      </c>
      <c r="W42" s="107"/>
      <c r="X42" s="103" t="s">
        <v>714</v>
      </c>
      <c r="Y42" s="102"/>
      <c r="Z42" s="101" t="s">
        <v>60</v>
      </c>
    </row>
    <row r="43" spans="1:26" ht="31.5" x14ac:dyDescent="0.2">
      <c r="A43" s="101">
        <v>37</v>
      </c>
      <c r="B43" s="121" t="s">
        <v>1656</v>
      </c>
      <c r="C43" s="102" t="s">
        <v>35</v>
      </c>
      <c r="D43" s="121" t="s">
        <v>1625</v>
      </c>
      <c r="E43" s="104" t="s">
        <v>715</v>
      </c>
      <c r="F43" s="104" t="s">
        <v>1657</v>
      </c>
      <c r="G43" s="104" t="s">
        <v>716</v>
      </c>
      <c r="H43" s="104" t="s">
        <v>25</v>
      </c>
      <c r="I43" s="104" t="s">
        <v>717</v>
      </c>
      <c r="J43" s="119" t="s">
        <v>1630</v>
      </c>
      <c r="K43" s="123" t="s">
        <v>1617</v>
      </c>
      <c r="L43" s="101" t="s">
        <v>424</v>
      </c>
      <c r="M43" s="101" t="s">
        <v>366</v>
      </c>
      <c r="N43" s="120">
        <v>199.3</v>
      </c>
      <c r="O43" s="136">
        <v>62.4</v>
      </c>
      <c r="P43" s="120">
        <f t="shared" si="2"/>
        <v>136.9</v>
      </c>
      <c r="Q43" s="120" t="s">
        <v>28</v>
      </c>
      <c r="R43" s="101" t="s">
        <v>168</v>
      </c>
      <c r="S43" s="101" t="s">
        <v>718</v>
      </c>
      <c r="T43" s="122">
        <v>199.3</v>
      </c>
      <c r="U43" s="122">
        <f t="shared" si="1"/>
        <v>0</v>
      </c>
      <c r="V43" s="101"/>
      <c r="W43" s="107"/>
      <c r="X43" s="104"/>
      <c r="Y43" s="102"/>
      <c r="Z43" s="101" t="s">
        <v>720</v>
      </c>
    </row>
    <row r="44" spans="1:26" ht="31.5" x14ac:dyDescent="0.2">
      <c r="A44" s="101">
        <v>38</v>
      </c>
      <c r="B44" s="121" t="s">
        <v>1669</v>
      </c>
      <c r="C44" s="102" t="s">
        <v>35</v>
      </c>
      <c r="D44" s="121" t="s">
        <v>1624</v>
      </c>
      <c r="E44" s="104" t="s">
        <v>791</v>
      </c>
      <c r="F44" s="104" t="s">
        <v>792</v>
      </c>
      <c r="G44" s="104" t="s">
        <v>793</v>
      </c>
      <c r="H44" s="104" t="s">
        <v>25</v>
      </c>
      <c r="I44" s="104" t="s">
        <v>794</v>
      </c>
      <c r="J44" s="119" t="s">
        <v>1630</v>
      </c>
      <c r="K44" s="123" t="s">
        <v>1617</v>
      </c>
      <c r="L44" s="101" t="s">
        <v>40</v>
      </c>
      <c r="M44" s="101" t="s">
        <v>168</v>
      </c>
      <c r="N44" s="120">
        <v>436.2</v>
      </c>
      <c r="O44" s="136">
        <v>45.1</v>
      </c>
      <c r="P44" s="120">
        <f t="shared" si="2"/>
        <v>391.09999999999997</v>
      </c>
      <c r="Q44" s="120" t="s">
        <v>28</v>
      </c>
      <c r="R44" s="101" t="s">
        <v>168</v>
      </c>
      <c r="S44" s="101" t="s">
        <v>795</v>
      </c>
      <c r="T44" s="122">
        <v>436.2</v>
      </c>
      <c r="U44" s="122">
        <f t="shared" si="1"/>
        <v>0</v>
      </c>
      <c r="V44" s="101">
        <v>4</v>
      </c>
      <c r="W44" s="107"/>
      <c r="X44" s="104"/>
      <c r="Y44" s="101"/>
      <c r="Z44" s="101" t="s">
        <v>720</v>
      </c>
    </row>
    <row r="45" spans="1:26" ht="31.5" x14ac:dyDescent="0.2">
      <c r="A45" s="101">
        <v>39</v>
      </c>
      <c r="B45" s="121" t="s">
        <v>1658</v>
      </c>
      <c r="C45" s="102" t="s">
        <v>35</v>
      </c>
      <c r="D45" s="121" t="s">
        <v>1624</v>
      </c>
      <c r="E45" s="104" t="s">
        <v>1744</v>
      </c>
      <c r="F45" s="104" t="s">
        <v>1745</v>
      </c>
      <c r="G45" s="104" t="s">
        <v>797</v>
      </c>
      <c r="H45" s="104" t="s">
        <v>25</v>
      </c>
      <c r="I45" s="104" t="s">
        <v>798</v>
      </c>
      <c r="J45" s="119" t="s">
        <v>1630</v>
      </c>
      <c r="K45" s="123" t="s">
        <v>1617</v>
      </c>
      <c r="L45" s="101" t="s">
        <v>40</v>
      </c>
      <c r="M45" s="101" t="s">
        <v>182</v>
      </c>
      <c r="N45" s="120">
        <v>184.7</v>
      </c>
      <c r="O45" s="136">
        <v>19.5</v>
      </c>
      <c r="P45" s="120">
        <f t="shared" si="2"/>
        <v>165.2</v>
      </c>
      <c r="Q45" s="120" t="s">
        <v>28</v>
      </c>
      <c r="R45" s="101" t="s">
        <v>168</v>
      </c>
      <c r="S45" s="101" t="s">
        <v>799</v>
      </c>
      <c r="T45" s="122">
        <v>184.7</v>
      </c>
      <c r="U45" s="122">
        <f t="shared" si="1"/>
        <v>0</v>
      </c>
      <c r="V45" s="101">
        <v>4</v>
      </c>
      <c r="W45" s="107"/>
      <c r="X45" s="103" t="s">
        <v>801</v>
      </c>
      <c r="Y45" s="101" t="s">
        <v>60</v>
      </c>
      <c r="Z45" s="108"/>
    </row>
    <row r="46" spans="1:26" ht="31.5" x14ac:dyDescent="0.2">
      <c r="A46" s="101">
        <v>40</v>
      </c>
      <c r="B46" s="102" t="s">
        <v>1659</v>
      </c>
      <c r="C46" s="102" t="s">
        <v>35</v>
      </c>
      <c r="D46" s="121" t="s">
        <v>1624</v>
      </c>
      <c r="E46" s="104" t="s">
        <v>1660</v>
      </c>
      <c r="F46" s="104" t="s">
        <v>1661</v>
      </c>
      <c r="G46" s="104" t="s">
        <v>1662</v>
      </c>
      <c r="H46" s="104" t="s">
        <v>25</v>
      </c>
      <c r="I46" s="104" t="s">
        <v>1663</v>
      </c>
      <c r="J46" s="119" t="s">
        <v>1630</v>
      </c>
      <c r="K46" s="123" t="s">
        <v>1617</v>
      </c>
      <c r="L46" s="101" t="s">
        <v>40</v>
      </c>
      <c r="M46" s="101" t="s">
        <v>223</v>
      </c>
      <c r="N46" s="120">
        <v>109.4</v>
      </c>
      <c r="O46" s="136">
        <v>18.7</v>
      </c>
      <c r="P46" s="120">
        <f t="shared" si="2"/>
        <v>90.7</v>
      </c>
      <c r="Q46" s="120" t="s">
        <v>28</v>
      </c>
      <c r="R46" s="101" t="s">
        <v>168</v>
      </c>
      <c r="S46" s="101" t="s">
        <v>820</v>
      </c>
      <c r="T46" s="122">
        <v>109.4</v>
      </c>
      <c r="U46" s="122">
        <f t="shared" si="1"/>
        <v>0</v>
      </c>
      <c r="V46" s="101">
        <v>4</v>
      </c>
      <c r="W46" s="107"/>
      <c r="X46" s="103" t="s">
        <v>819</v>
      </c>
      <c r="Y46" s="101" t="s">
        <v>141</v>
      </c>
      <c r="Z46" s="108"/>
    </row>
    <row r="47" spans="1:26" ht="31.5" x14ac:dyDescent="0.2">
      <c r="A47" s="101">
        <v>41</v>
      </c>
      <c r="B47" s="121" t="s">
        <v>1664</v>
      </c>
      <c r="C47" s="102" t="s">
        <v>35</v>
      </c>
      <c r="D47" s="121" t="s">
        <v>1624</v>
      </c>
      <c r="E47" s="104" t="s">
        <v>1665</v>
      </c>
      <c r="F47" s="104" t="s">
        <v>1666</v>
      </c>
      <c r="G47" s="104" t="s">
        <v>1667</v>
      </c>
      <c r="H47" s="104" t="s">
        <v>25</v>
      </c>
      <c r="I47" s="104" t="s">
        <v>1668</v>
      </c>
      <c r="J47" s="119" t="s">
        <v>1630</v>
      </c>
      <c r="K47" s="123" t="s">
        <v>1617</v>
      </c>
      <c r="L47" s="101" t="s">
        <v>40</v>
      </c>
      <c r="M47" s="101" t="s">
        <v>242</v>
      </c>
      <c r="N47" s="120">
        <v>147.6</v>
      </c>
      <c r="O47" s="136">
        <v>18.100000000000001</v>
      </c>
      <c r="P47" s="120">
        <f t="shared" si="2"/>
        <v>129.5</v>
      </c>
      <c r="Q47" s="120" t="s">
        <v>28</v>
      </c>
      <c r="R47" s="101" t="s">
        <v>168</v>
      </c>
      <c r="S47" s="101" t="s">
        <v>835</v>
      </c>
      <c r="T47" s="122">
        <v>147.6</v>
      </c>
      <c r="U47" s="122">
        <f t="shared" si="1"/>
        <v>0</v>
      </c>
      <c r="V47" s="101">
        <v>4</v>
      </c>
      <c r="W47" s="107"/>
      <c r="X47" s="103" t="s">
        <v>836</v>
      </c>
      <c r="Y47" s="101"/>
      <c r="Z47" s="108"/>
    </row>
    <row r="48" spans="1:26" ht="31.5" x14ac:dyDescent="0.2">
      <c r="A48" s="101">
        <v>42</v>
      </c>
      <c r="B48" s="121" t="s">
        <v>1670</v>
      </c>
      <c r="C48" s="102" t="s">
        <v>35</v>
      </c>
      <c r="D48" s="121" t="s">
        <v>1624</v>
      </c>
      <c r="E48" s="104" t="s">
        <v>856</v>
      </c>
      <c r="F48" s="104" t="s">
        <v>194</v>
      </c>
      <c r="G48" s="104" t="s">
        <v>857</v>
      </c>
      <c r="H48" s="104" t="s">
        <v>25</v>
      </c>
      <c r="I48" s="104" t="s">
        <v>858</v>
      </c>
      <c r="J48" s="119" t="s">
        <v>1630</v>
      </c>
      <c r="K48" s="123" t="s">
        <v>1617</v>
      </c>
      <c r="L48" s="101" t="s">
        <v>40</v>
      </c>
      <c r="M48" s="101" t="s">
        <v>296</v>
      </c>
      <c r="N48" s="120">
        <v>365.8</v>
      </c>
      <c r="O48" s="136">
        <v>47.7</v>
      </c>
      <c r="P48" s="120">
        <f t="shared" si="2"/>
        <v>318.10000000000002</v>
      </c>
      <c r="Q48" s="120" t="s">
        <v>28</v>
      </c>
      <c r="R48" s="101" t="s">
        <v>168</v>
      </c>
      <c r="S48" s="101" t="s">
        <v>859</v>
      </c>
      <c r="T48" s="122">
        <v>365.8</v>
      </c>
      <c r="U48" s="122">
        <f t="shared" si="1"/>
        <v>0</v>
      </c>
      <c r="V48" s="101">
        <v>4</v>
      </c>
      <c r="W48" s="107"/>
      <c r="X48" s="104"/>
      <c r="Y48" s="101" t="s">
        <v>141</v>
      </c>
      <c r="Z48" s="108"/>
    </row>
    <row r="49" spans="1:26" ht="31.5" x14ac:dyDescent="0.2">
      <c r="A49" s="101">
        <v>43</v>
      </c>
      <c r="B49" s="121" t="s">
        <v>861</v>
      </c>
      <c r="C49" s="102" t="s">
        <v>35</v>
      </c>
      <c r="D49" s="121" t="s">
        <v>1624</v>
      </c>
      <c r="E49" s="104"/>
      <c r="F49" s="104"/>
      <c r="G49" s="104" t="s">
        <v>862</v>
      </c>
      <c r="H49" s="104" t="s">
        <v>25</v>
      </c>
      <c r="I49" s="104" t="s">
        <v>863</v>
      </c>
      <c r="J49" s="119" t="s">
        <v>1630</v>
      </c>
      <c r="K49" s="123" t="s">
        <v>1617</v>
      </c>
      <c r="L49" s="101" t="s">
        <v>40</v>
      </c>
      <c r="M49" s="101" t="s">
        <v>308</v>
      </c>
      <c r="N49" s="120">
        <v>73</v>
      </c>
      <c r="O49" s="136">
        <v>9.6</v>
      </c>
      <c r="P49" s="120">
        <f t="shared" si="2"/>
        <v>63.4</v>
      </c>
      <c r="Q49" s="120" t="s">
        <v>28</v>
      </c>
      <c r="R49" s="101" t="s">
        <v>168</v>
      </c>
      <c r="S49" s="101" t="s">
        <v>864</v>
      </c>
      <c r="T49" s="122">
        <v>73</v>
      </c>
      <c r="U49" s="122">
        <f t="shared" si="1"/>
        <v>0</v>
      </c>
      <c r="V49" s="101">
        <v>4</v>
      </c>
      <c r="W49" s="107"/>
      <c r="X49" s="104"/>
      <c r="Y49" s="101" t="s">
        <v>865</v>
      </c>
      <c r="Z49" s="108"/>
    </row>
    <row r="50" spans="1:26" ht="31.5" x14ac:dyDescent="0.2">
      <c r="A50" s="101">
        <v>44</v>
      </c>
      <c r="B50" s="121" t="s">
        <v>1671</v>
      </c>
      <c r="C50" s="102" t="s">
        <v>35</v>
      </c>
      <c r="D50" s="121" t="s">
        <v>1624</v>
      </c>
      <c r="E50" s="104" t="s">
        <v>1672</v>
      </c>
      <c r="F50" s="104" t="s">
        <v>569</v>
      </c>
      <c r="G50" s="104" t="s">
        <v>1673</v>
      </c>
      <c r="H50" s="104" t="s">
        <v>25</v>
      </c>
      <c r="I50" s="104" t="s">
        <v>1674</v>
      </c>
      <c r="J50" s="119" t="s">
        <v>1630</v>
      </c>
      <c r="K50" s="123" t="s">
        <v>1617</v>
      </c>
      <c r="L50" s="101" t="s">
        <v>40</v>
      </c>
      <c r="M50" s="101" t="s">
        <v>340</v>
      </c>
      <c r="N50" s="120">
        <v>362.4</v>
      </c>
      <c r="O50" s="136">
        <v>49.8</v>
      </c>
      <c r="P50" s="120">
        <f t="shared" si="2"/>
        <v>312.59999999999997</v>
      </c>
      <c r="Q50" s="120" t="s">
        <v>28</v>
      </c>
      <c r="R50" s="101" t="s">
        <v>168</v>
      </c>
      <c r="S50" s="101" t="s">
        <v>878</v>
      </c>
      <c r="T50" s="122">
        <v>362.4</v>
      </c>
      <c r="U50" s="122">
        <f t="shared" si="1"/>
        <v>0</v>
      </c>
      <c r="V50" s="101">
        <v>4</v>
      </c>
      <c r="W50" s="107"/>
      <c r="X50" s="103" t="s">
        <v>879</v>
      </c>
      <c r="Y50" s="101"/>
      <c r="Z50" s="108"/>
    </row>
    <row r="51" spans="1:26" ht="31.5" x14ac:dyDescent="0.2">
      <c r="A51" s="101">
        <v>45</v>
      </c>
      <c r="B51" s="121" t="s">
        <v>1675</v>
      </c>
      <c r="C51" s="102" t="s">
        <v>35</v>
      </c>
      <c r="D51" s="121" t="s">
        <v>1624</v>
      </c>
      <c r="E51" s="104" t="s">
        <v>1676</v>
      </c>
      <c r="F51" s="104" t="s">
        <v>436</v>
      </c>
      <c r="G51" s="104" t="s">
        <v>1677</v>
      </c>
      <c r="H51" s="104" t="s">
        <v>25</v>
      </c>
      <c r="I51" s="104" t="s">
        <v>1678</v>
      </c>
      <c r="J51" s="119" t="s">
        <v>1630</v>
      </c>
      <c r="K51" s="123" t="s">
        <v>1617</v>
      </c>
      <c r="L51" s="101">
        <v>6</v>
      </c>
      <c r="M51" s="101">
        <v>63</v>
      </c>
      <c r="N51" s="120">
        <v>353.8</v>
      </c>
      <c r="O51" s="136">
        <v>54.8</v>
      </c>
      <c r="P51" s="120">
        <f t="shared" si="2"/>
        <v>299</v>
      </c>
      <c r="Q51" s="120" t="s">
        <v>28</v>
      </c>
      <c r="R51" s="101" t="s">
        <v>168</v>
      </c>
      <c r="S51" s="101" t="s">
        <v>1561</v>
      </c>
      <c r="T51" s="122">
        <v>353.8</v>
      </c>
      <c r="U51" s="122">
        <f t="shared" si="1"/>
        <v>0</v>
      </c>
      <c r="V51" s="101">
        <v>4</v>
      </c>
      <c r="W51" s="107"/>
      <c r="X51" s="103"/>
      <c r="Y51" s="101"/>
      <c r="Z51" s="108"/>
    </row>
    <row r="52" spans="1:26" ht="31.5" x14ac:dyDescent="0.2">
      <c r="A52" s="101">
        <v>46</v>
      </c>
      <c r="B52" s="102" t="s">
        <v>1679</v>
      </c>
      <c r="C52" s="102" t="s">
        <v>35</v>
      </c>
      <c r="D52" s="121" t="s">
        <v>1624</v>
      </c>
      <c r="E52" s="104" t="s">
        <v>1680</v>
      </c>
      <c r="F52" s="104" t="s">
        <v>1681</v>
      </c>
      <c r="G52" s="104" t="s">
        <v>1682</v>
      </c>
      <c r="H52" s="104" t="s">
        <v>25</v>
      </c>
      <c r="I52" s="104" t="s">
        <v>1683</v>
      </c>
      <c r="J52" s="119" t="s">
        <v>1630</v>
      </c>
      <c r="K52" s="123" t="s">
        <v>1617</v>
      </c>
      <c r="L52" s="101" t="s">
        <v>40</v>
      </c>
      <c r="M52" s="101" t="s">
        <v>928</v>
      </c>
      <c r="N52" s="120">
        <v>282.2</v>
      </c>
      <c r="O52" s="136">
        <v>45</v>
      </c>
      <c r="P52" s="120">
        <f t="shared" si="2"/>
        <v>237.2</v>
      </c>
      <c r="Q52" s="120" t="s">
        <v>28</v>
      </c>
      <c r="R52" s="101" t="s">
        <v>168</v>
      </c>
      <c r="S52" s="101" t="s">
        <v>929</v>
      </c>
      <c r="T52" s="122">
        <v>282.2</v>
      </c>
      <c r="U52" s="122">
        <f t="shared" si="1"/>
        <v>0</v>
      </c>
      <c r="V52" s="101">
        <v>4</v>
      </c>
      <c r="W52" s="107"/>
      <c r="X52" s="103" t="s">
        <v>931</v>
      </c>
      <c r="Y52" s="101" t="s">
        <v>932</v>
      </c>
      <c r="Z52" s="108"/>
    </row>
    <row r="53" spans="1:26" ht="47.25" x14ac:dyDescent="0.2">
      <c r="A53" s="101">
        <v>47</v>
      </c>
      <c r="B53" s="102" t="s">
        <v>955</v>
      </c>
      <c r="C53" s="121" t="s">
        <v>1684</v>
      </c>
      <c r="D53" s="121" t="s">
        <v>1691</v>
      </c>
      <c r="E53" s="104" t="s">
        <v>957</v>
      </c>
      <c r="F53" s="104" t="s">
        <v>958</v>
      </c>
      <c r="G53" s="104" t="s">
        <v>959</v>
      </c>
      <c r="H53" s="104" t="s">
        <v>25</v>
      </c>
      <c r="I53" s="104" t="s">
        <v>960</v>
      </c>
      <c r="J53" s="119" t="s">
        <v>1630</v>
      </c>
      <c r="K53" s="123" t="s">
        <v>1617</v>
      </c>
      <c r="L53" s="101" t="s">
        <v>40</v>
      </c>
      <c r="M53" s="101" t="s">
        <v>961</v>
      </c>
      <c r="N53" s="120">
        <v>141.9</v>
      </c>
      <c r="O53" s="136">
        <v>11.2</v>
      </c>
      <c r="P53" s="120">
        <f t="shared" si="2"/>
        <v>130.70000000000002</v>
      </c>
      <c r="Q53" s="120" t="s">
        <v>28</v>
      </c>
      <c r="R53" s="101" t="s">
        <v>168</v>
      </c>
      <c r="S53" s="101" t="s">
        <v>962</v>
      </c>
      <c r="T53" s="122">
        <v>141.9</v>
      </c>
      <c r="U53" s="122">
        <f t="shared" si="1"/>
        <v>0</v>
      </c>
      <c r="V53" s="101">
        <v>4</v>
      </c>
      <c r="W53" s="107"/>
      <c r="X53" s="104"/>
      <c r="Y53" s="101"/>
      <c r="Z53" s="108"/>
    </row>
    <row r="54" spans="1:26" ht="63" x14ac:dyDescent="0.2">
      <c r="A54" s="101">
        <v>48</v>
      </c>
      <c r="B54" s="121" t="s">
        <v>1685</v>
      </c>
      <c r="C54" s="102" t="s">
        <v>35</v>
      </c>
      <c r="D54" s="121" t="s">
        <v>1691</v>
      </c>
      <c r="E54" s="104" t="s">
        <v>979</v>
      </c>
      <c r="F54" s="104" t="s">
        <v>980</v>
      </c>
      <c r="G54" s="104" t="s">
        <v>981</v>
      </c>
      <c r="H54" s="104" t="s">
        <v>25</v>
      </c>
      <c r="I54" s="104" t="s">
        <v>982</v>
      </c>
      <c r="J54" s="119" t="s">
        <v>1630</v>
      </c>
      <c r="K54" s="123" t="s">
        <v>1617</v>
      </c>
      <c r="L54" s="101" t="s">
        <v>40</v>
      </c>
      <c r="M54" s="101" t="s">
        <v>983</v>
      </c>
      <c r="N54" s="120">
        <v>73</v>
      </c>
      <c r="O54" s="136">
        <v>5.7</v>
      </c>
      <c r="P54" s="120">
        <f>N54-O54</f>
        <v>67.3</v>
      </c>
      <c r="Q54" s="120" t="s">
        <v>28</v>
      </c>
      <c r="R54" s="101" t="s">
        <v>168</v>
      </c>
      <c r="S54" s="101">
        <v>1645</v>
      </c>
      <c r="T54" s="122">
        <v>73</v>
      </c>
      <c r="U54" s="122">
        <f t="shared" si="1"/>
        <v>0</v>
      </c>
      <c r="V54" s="101">
        <v>4</v>
      </c>
      <c r="W54" s="107"/>
      <c r="X54" s="103" t="s">
        <v>985</v>
      </c>
      <c r="Y54" s="101" t="s">
        <v>986</v>
      </c>
      <c r="Z54" s="108"/>
    </row>
    <row r="55" spans="1:26" ht="63" x14ac:dyDescent="0.2">
      <c r="A55" s="101">
        <v>49</v>
      </c>
      <c r="B55" s="121" t="s">
        <v>1686</v>
      </c>
      <c r="C55" s="102" t="s">
        <v>994</v>
      </c>
      <c r="D55" s="121" t="s">
        <v>1691</v>
      </c>
      <c r="E55" s="104"/>
      <c r="F55" s="104"/>
      <c r="G55" s="104"/>
      <c r="H55" s="104"/>
      <c r="I55" s="104"/>
      <c r="J55" s="119"/>
      <c r="K55" s="123" t="s">
        <v>1617</v>
      </c>
      <c r="L55" s="101" t="s">
        <v>40</v>
      </c>
      <c r="M55" s="101" t="s">
        <v>995</v>
      </c>
      <c r="N55" s="120">
        <v>73.099999999999994</v>
      </c>
      <c r="O55" s="136">
        <v>5.7</v>
      </c>
      <c r="P55" s="120">
        <f t="shared" ref="P55:P77" si="3">N55-O55</f>
        <v>67.399999999999991</v>
      </c>
      <c r="Q55" s="120" t="s">
        <v>28</v>
      </c>
      <c r="R55" s="101" t="s">
        <v>168</v>
      </c>
      <c r="S55" s="101" t="s">
        <v>996</v>
      </c>
      <c r="T55" s="122">
        <v>73.099999999999994</v>
      </c>
      <c r="U55" s="122">
        <f t="shared" si="1"/>
        <v>0</v>
      </c>
      <c r="V55" s="101">
        <v>4</v>
      </c>
      <c r="W55" s="107"/>
      <c r="X55" s="103" t="s">
        <v>985</v>
      </c>
      <c r="Y55" s="101" t="s">
        <v>986</v>
      </c>
      <c r="Z55" s="108"/>
    </row>
    <row r="56" spans="1:26" ht="31.5" x14ac:dyDescent="0.2">
      <c r="A56" s="101">
        <v>50</v>
      </c>
      <c r="B56" s="121" t="s">
        <v>1687</v>
      </c>
      <c r="C56" s="102" t="s">
        <v>35</v>
      </c>
      <c r="D56" s="121" t="s">
        <v>1691</v>
      </c>
      <c r="E56" s="104"/>
      <c r="F56" s="104"/>
      <c r="G56" s="104" t="s">
        <v>1011</v>
      </c>
      <c r="H56" s="104" t="s">
        <v>25</v>
      </c>
      <c r="I56" s="104" t="s">
        <v>1012</v>
      </c>
      <c r="J56" s="119" t="s">
        <v>1630</v>
      </c>
      <c r="K56" s="123" t="s">
        <v>1617</v>
      </c>
      <c r="L56" s="101" t="s">
        <v>40</v>
      </c>
      <c r="M56" s="101" t="s">
        <v>1013</v>
      </c>
      <c r="N56" s="120">
        <v>424.1</v>
      </c>
      <c r="O56" s="136">
        <v>32.799999999999997</v>
      </c>
      <c r="P56" s="120">
        <f t="shared" si="3"/>
        <v>391.3</v>
      </c>
      <c r="Q56" s="120" t="s">
        <v>28</v>
      </c>
      <c r="R56" s="101" t="s">
        <v>168</v>
      </c>
      <c r="S56" s="101" t="s">
        <v>1014</v>
      </c>
      <c r="T56" s="122">
        <v>424.1</v>
      </c>
      <c r="U56" s="122">
        <f t="shared" si="1"/>
        <v>0</v>
      </c>
      <c r="V56" s="101">
        <v>4</v>
      </c>
      <c r="W56" s="107"/>
      <c r="X56" s="103" t="s">
        <v>334</v>
      </c>
      <c r="Y56" s="101" t="s">
        <v>865</v>
      </c>
      <c r="Z56" s="108"/>
    </row>
    <row r="57" spans="1:26" ht="47.25" x14ac:dyDescent="0.2">
      <c r="A57" s="101">
        <v>51</v>
      </c>
      <c r="B57" s="102" t="s">
        <v>1050</v>
      </c>
      <c r="C57" s="121" t="s">
        <v>1688</v>
      </c>
      <c r="D57" s="121" t="s">
        <v>1691</v>
      </c>
      <c r="E57" s="104" t="s">
        <v>1051</v>
      </c>
      <c r="F57" s="104" t="s">
        <v>1052</v>
      </c>
      <c r="G57" s="104" t="s">
        <v>1053</v>
      </c>
      <c r="H57" s="104" t="s">
        <v>1054</v>
      </c>
      <c r="I57" s="104" t="s">
        <v>1055</v>
      </c>
      <c r="J57" s="119" t="s">
        <v>1630</v>
      </c>
      <c r="K57" s="123" t="s">
        <v>1617</v>
      </c>
      <c r="L57" s="101" t="s">
        <v>40</v>
      </c>
      <c r="M57" s="101" t="s">
        <v>1056</v>
      </c>
      <c r="N57" s="120">
        <v>141.5</v>
      </c>
      <c r="O57" s="136">
        <v>11.2</v>
      </c>
      <c r="P57" s="120">
        <f t="shared" si="3"/>
        <v>130.30000000000001</v>
      </c>
      <c r="Q57" s="120" t="s">
        <v>28</v>
      </c>
      <c r="R57" s="101" t="s">
        <v>168</v>
      </c>
      <c r="S57" s="101" t="s">
        <v>1057</v>
      </c>
      <c r="T57" s="122">
        <v>141.5</v>
      </c>
      <c r="U57" s="122">
        <f t="shared" si="1"/>
        <v>0</v>
      </c>
      <c r="V57" s="101">
        <v>4</v>
      </c>
      <c r="W57" s="107"/>
      <c r="X57" s="104"/>
      <c r="Y57" s="101"/>
      <c r="Z57" s="108"/>
    </row>
    <row r="58" spans="1:26" ht="31.5" x14ac:dyDescent="0.2">
      <c r="A58" s="101">
        <v>52</v>
      </c>
      <c r="B58" s="121" t="s">
        <v>1689</v>
      </c>
      <c r="C58" s="102" t="s">
        <v>35</v>
      </c>
      <c r="D58" s="121" t="s">
        <v>1692</v>
      </c>
      <c r="E58" s="104" t="s">
        <v>1079</v>
      </c>
      <c r="F58" s="104" t="s">
        <v>63</v>
      </c>
      <c r="G58" s="104" t="s">
        <v>1080</v>
      </c>
      <c r="H58" s="104" t="s">
        <v>25</v>
      </c>
      <c r="I58" s="104" t="s">
        <v>1081</v>
      </c>
      <c r="J58" s="119" t="s">
        <v>1630</v>
      </c>
      <c r="K58" s="123" t="s">
        <v>1617</v>
      </c>
      <c r="L58" s="101" t="s">
        <v>40</v>
      </c>
      <c r="M58" s="101" t="s">
        <v>1082</v>
      </c>
      <c r="N58" s="120">
        <v>81.900000000000006</v>
      </c>
      <c r="O58" s="136">
        <v>13.2</v>
      </c>
      <c r="P58" s="120">
        <f t="shared" si="3"/>
        <v>68.7</v>
      </c>
      <c r="Q58" s="120" t="s">
        <v>28</v>
      </c>
      <c r="R58" s="101" t="s">
        <v>168</v>
      </c>
      <c r="S58" s="101" t="s">
        <v>1083</v>
      </c>
      <c r="T58" s="122">
        <v>81.900000000000006</v>
      </c>
      <c r="U58" s="122">
        <f t="shared" si="1"/>
        <v>0</v>
      </c>
      <c r="V58" s="101">
        <v>4</v>
      </c>
      <c r="W58" s="107"/>
      <c r="X58" s="103" t="s">
        <v>1085</v>
      </c>
      <c r="Y58" s="101" t="s">
        <v>141</v>
      </c>
      <c r="Z58" s="108"/>
    </row>
    <row r="59" spans="1:26" ht="31.5" x14ac:dyDescent="0.2">
      <c r="A59" s="101">
        <v>53</v>
      </c>
      <c r="B59" s="102" t="s">
        <v>1690</v>
      </c>
      <c r="C59" s="102" t="s">
        <v>35</v>
      </c>
      <c r="D59" s="121" t="s">
        <v>1692</v>
      </c>
      <c r="E59" s="104" t="s">
        <v>1693</v>
      </c>
      <c r="F59" s="104" t="s">
        <v>448</v>
      </c>
      <c r="G59" s="104"/>
      <c r="H59" s="104"/>
      <c r="I59" s="104"/>
      <c r="J59" s="119"/>
      <c r="K59" s="123" t="s">
        <v>1617</v>
      </c>
      <c r="L59" s="101" t="s">
        <v>40</v>
      </c>
      <c r="M59" s="101" t="s">
        <v>1093</v>
      </c>
      <c r="N59" s="120">
        <v>163.1</v>
      </c>
      <c r="O59" s="136">
        <v>26.5</v>
      </c>
      <c r="P59" s="120">
        <f t="shared" si="3"/>
        <v>136.6</v>
      </c>
      <c r="Q59" s="120" t="s">
        <v>28</v>
      </c>
      <c r="R59" s="101" t="s">
        <v>168</v>
      </c>
      <c r="S59" s="101" t="s">
        <v>1094</v>
      </c>
      <c r="T59" s="122">
        <v>163.1</v>
      </c>
      <c r="U59" s="122">
        <f t="shared" si="1"/>
        <v>0</v>
      </c>
      <c r="V59" s="101">
        <v>4</v>
      </c>
      <c r="W59" s="107"/>
      <c r="X59" s="103" t="s">
        <v>1095</v>
      </c>
      <c r="Y59" s="101"/>
      <c r="Z59" s="108"/>
    </row>
    <row r="60" spans="1:26" ht="47.25" x14ac:dyDescent="0.2">
      <c r="A60" s="101">
        <v>54</v>
      </c>
      <c r="B60" s="121" t="s">
        <v>1699</v>
      </c>
      <c r="C60" s="121" t="s">
        <v>1694</v>
      </c>
      <c r="D60" s="121" t="s">
        <v>1691</v>
      </c>
      <c r="E60" s="104" t="s">
        <v>1695</v>
      </c>
      <c r="F60" s="104" t="s">
        <v>1696</v>
      </c>
      <c r="G60" s="104" t="s">
        <v>1697</v>
      </c>
      <c r="H60" s="104" t="s">
        <v>25</v>
      </c>
      <c r="I60" s="104" t="s">
        <v>1698</v>
      </c>
      <c r="J60" s="119" t="s">
        <v>1630</v>
      </c>
      <c r="K60" s="123" t="s">
        <v>1617</v>
      </c>
      <c r="L60" s="101" t="s">
        <v>40</v>
      </c>
      <c r="M60" s="101" t="s">
        <v>681</v>
      </c>
      <c r="N60" s="120">
        <v>281.8</v>
      </c>
      <c r="O60" s="136">
        <v>24.8</v>
      </c>
      <c r="P60" s="120">
        <f t="shared" si="3"/>
        <v>257</v>
      </c>
      <c r="Q60" s="120" t="s">
        <v>28</v>
      </c>
      <c r="R60" s="101" t="s">
        <v>168</v>
      </c>
      <c r="S60" s="101" t="s">
        <v>1562</v>
      </c>
      <c r="T60" s="122">
        <v>281.8</v>
      </c>
      <c r="U60" s="122">
        <f t="shared" si="1"/>
        <v>0</v>
      </c>
      <c r="V60" s="101">
        <v>4</v>
      </c>
      <c r="W60" s="107"/>
      <c r="X60" s="104"/>
      <c r="Y60" s="101"/>
      <c r="Z60" s="108"/>
    </row>
    <row r="61" spans="1:26" ht="31.5" x14ac:dyDescent="0.2">
      <c r="A61" s="101">
        <v>55</v>
      </c>
      <c r="B61" s="121" t="s">
        <v>1700</v>
      </c>
      <c r="C61" s="102" t="s">
        <v>35</v>
      </c>
      <c r="D61" s="121" t="s">
        <v>1691</v>
      </c>
      <c r="E61" s="104"/>
      <c r="F61" s="104"/>
      <c r="G61" s="104"/>
      <c r="H61" s="104"/>
      <c r="I61" s="104"/>
      <c r="J61" s="119"/>
      <c r="K61" s="123" t="s">
        <v>1617</v>
      </c>
      <c r="L61" s="101" t="s">
        <v>40</v>
      </c>
      <c r="M61" s="101" t="s">
        <v>1564</v>
      </c>
      <c r="N61" s="120">
        <v>73.7</v>
      </c>
      <c r="O61" s="136">
        <v>6.7</v>
      </c>
      <c r="P61" s="120">
        <f t="shared" si="3"/>
        <v>67</v>
      </c>
      <c r="Q61" s="120" t="s">
        <v>28</v>
      </c>
      <c r="R61" s="101" t="s">
        <v>168</v>
      </c>
      <c r="S61" s="101" t="s">
        <v>1565</v>
      </c>
      <c r="T61" s="122">
        <v>73.599999999999994</v>
      </c>
      <c r="U61" s="122">
        <f t="shared" si="1"/>
        <v>0.10000000000000853</v>
      </c>
      <c r="V61" s="101">
        <v>4</v>
      </c>
      <c r="W61" s="107"/>
      <c r="X61" s="103"/>
      <c r="Y61" s="101"/>
      <c r="Z61" s="108"/>
    </row>
    <row r="62" spans="1:26" ht="31.5" x14ac:dyDescent="0.2">
      <c r="A62" s="101">
        <v>56</v>
      </c>
      <c r="B62" s="121" t="s">
        <v>1290</v>
      </c>
      <c r="C62" s="102" t="s">
        <v>35</v>
      </c>
      <c r="D62" s="121" t="s">
        <v>1691</v>
      </c>
      <c r="E62" s="104" t="s">
        <v>1291</v>
      </c>
      <c r="F62" s="104" t="s">
        <v>1292</v>
      </c>
      <c r="G62" s="104" t="s">
        <v>1293</v>
      </c>
      <c r="H62" s="104" t="s">
        <v>25</v>
      </c>
      <c r="I62" s="104" t="s">
        <v>1294</v>
      </c>
      <c r="J62" s="119"/>
      <c r="K62" s="123" t="s">
        <v>1617</v>
      </c>
      <c r="L62" s="101" t="s">
        <v>40</v>
      </c>
      <c r="M62" s="101" t="s">
        <v>1295</v>
      </c>
      <c r="N62" s="120">
        <v>423.4</v>
      </c>
      <c r="O62" s="136">
        <v>42.2</v>
      </c>
      <c r="P62" s="120">
        <f t="shared" si="3"/>
        <v>381.2</v>
      </c>
      <c r="Q62" s="120" t="s">
        <v>28</v>
      </c>
      <c r="R62" s="101" t="s">
        <v>168</v>
      </c>
      <c r="S62" s="101" t="s">
        <v>1296</v>
      </c>
      <c r="T62" s="122">
        <v>423.4</v>
      </c>
      <c r="U62" s="122">
        <f t="shared" si="1"/>
        <v>0</v>
      </c>
      <c r="V62" s="101">
        <v>4</v>
      </c>
      <c r="W62" s="107"/>
      <c r="X62" s="104" t="s">
        <v>1298</v>
      </c>
      <c r="Y62" s="101" t="s">
        <v>1299</v>
      </c>
      <c r="Z62" s="108"/>
    </row>
    <row r="63" spans="1:26" ht="31.5" x14ac:dyDescent="0.2">
      <c r="A63" s="101">
        <v>57</v>
      </c>
      <c r="B63" s="102" t="s">
        <v>1702</v>
      </c>
      <c r="C63" s="102" t="s">
        <v>35</v>
      </c>
      <c r="D63" s="121" t="s">
        <v>1692</v>
      </c>
      <c r="E63" s="104" t="s">
        <v>1701</v>
      </c>
      <c r="F63" s="104" t="s">
        <v>448</v>
      </c>
      <c r="G63" s="104"/>
      <c r="H63" s="104"/>
      <c r="I63" s="104"/>
      <c r="J63" s="119"/>
      <c r="K63" s="123"/>
      <c r="L63" s="101" t="s">
        <v>40</v>
      </c>
      <c r="M63" s="101" t="s">
        <v>1309</v>
      </c>
      <c r="N63" s="120">
        <v>77.7</v>
      </c>
      <c r="O63" s="136">
        <v>11.9</v>
      </c>
      <c r="P63" s="120">
        <f t="shared" si="3"/>
        <v>65.8</v>
      </c>
      <c r="Q63" s="120" t="s">
        <v>28</v>
      </c>
      <c r="R63" s="101" t="s">
        <v>168</v>
      </c>
      <c r="S63" s="101" t="s">
        <v>1310</v>
      </c>
      <c r="T63" s="122">
        <v>77.7</v>
      </c>
      <c r="U63" s="122">
        <f t="shared" si="1"/>
        <v>0</v>
      </c>
      <c r="V63" s="101">
        <v>4</v>
      </c>
      <c r="W63" s="107"/>
      <c r="X63" s="104"/>
      <c r="Y63" s="101"/>
      <c r="Z63" s="108"/>
    </row>
    <row r="64" spans="1:26" ht="31.5" x14ac:dyDescent="0.2">
      <c r="A64" s="101">
        <v>58</v>
      </c>
      <c r="B64" s="102" t="s">
        <v>1703</v>
      </c>
      <c r="C64" s="102" t="s">
        <v>35</v>
      </c>
      <c r="D64" s="121" t="s">
        <v>1691</v>
      </c>
      <c r="E64" s="104" t="s">
        <v>1704</v>
      </c>
      <c r="F64" s="104" t="s">
        <v>436</v>
      </c>
      <c r="G64" s="104"/>
      <c r="H64" s="104"/>
      <c r="I64" s="104"/>
      <c r="J64" s="119"/>
      <c r="K64" s="123"/>
      <c r="L64" s="101" t="s">
        <v>40</v>
      </c>
      <c r="M64" s="101" t="s">
        <v>1345</v>
      </c>
      <c r="N64" s="120">
        <v>74.099999999999994</v>
      </c>
      <c r="O64" s="136">
        <v>7.7</v>
      </c>
      <c r="P64" s="120">
        <f t="shared" si="3"/>
        <v>66.399999999999991</v>
      </c>
      <c r="Q64" s="120" t="s">
        <v>28</v>
      </c>
      <c r="R64" s="101" t="s">
        <v>168</v>
      </c>
      <c r="S64" s="101" t="s">
        <v>1346</v>
      </c>
      <c r="T64" s="122">
        <v>73.599999999999994</v>
      </c>
      <c r="U64" s="122">
        <f t="shared" si="1"/>
        <v>0.5</v>
      </c>
      <c r="V64" s="101">
        <v>4</v>
      </c>
      <c r="W64" s="107"/>
      <c r="X64" s="104"/>
      <c r="Y64" s="101"/>
      <c r="Z64" s="108"/>
    </row>
    <row r="65" spans="1:26" ht="31.5" x14ac:dyDescent="0.2">
      <c r="A65" s="101">
        <v>59</v>
      </c>
      <c r="B65" s="102" t="s">
        <v>1705</v>
      </c>
      <c r="C65" s="102" t="s">
        <v>35</v>
      </c>
      <c r="D65" s="121" t="s">
        <v>1691</v>
      </c>
      <c r="E65" s="104" t="s">
        <v>1706</v>
      </c>
      <c r="F65" s="104" t="s">
        <v>436</v>
      </c>
      <c r="G65" s="104"/>
      <c r="H65" s="104"/>
      <c r="I65" s="104"/>
      <c r="J65" s="119"/>
      <c r="K65" s="123"/>
      <c r="L65" s="101" t="s">
        <v>40</v>
      </c>
      <c r="M65" s="101" t="s">
        <v>1348</v>
      </c>
      <c r="N65" s="120">
        <v>73.5</v>
      </c>
      <c r="O65" s="136">
        <v>7.6</v>
      </c>
      <c r="P65" s="120">
        <f t="shared" si="3"/>
        <v>65.900000000000006</v>
      </c>
      <c r="Q65" s="120" t="s">
        <v>28</v>
      </c>
      <c r="R65" s="101" t="s">
        <v>29</v>
      </c>
      <c r="S65" s="101" t="s">
        <v>549</v>
      </c>
      <c r="T65" s="122">
        <v>73.900000000000006</v>
      </c>
      <c r="U65" s="122">
        <f t="shared" si="1"/>
        <v>-0.40000000000000568</v>
      </c>
      <c r="V65" s="101">
        <v>4</v>
      </c>
      <c r="W65" s="107"/>
      <c r="X65" s="104"/>
      <c r="Y65" s="101"/>
      <c r="Z65" s="108"/>
    </row>
    <row r="66" spans="1:26" ht="31.5" x14ac:dyDescent="0.2">
      <c r="A66" s="101">
        <v>60</v>
      </c>
      <c r="B66" s="102" t="s">
        <v>1707</v>
      </c>
      <c r="C66" s="102" t="s">
        <v>35</v>
      </c>
      <c r="D66" s="121" t="s">
        <v>1691</v>
      </c>
      <c r="E66" s="104" t="s">
        <v>1708</v>
      </c>
      <c r="F66" s="104" t="s">
        <v>436</v>
      </c>
      <c r="G66" s="104"/>
      <c r="H66" s="104"/>
      <c r="I66" s="104"/>
      <c r="J66" s="119"/>
      <c r="K66" s="123"/>
      <c r="L66" s="101" t="s">
        <v>40</v>
      </c>
      <c r="M66" s="101" t="s">
        <v>1355</v>
      </c>
      <c r="N66" s="120">
        <v>74</v>
      </c>
      <c r="O66" s="136">
        <v>7.6</v>
      </c>
      <c r="P66" s="120">
        <f t="shared" si="3"/>
        <v>66.400000000000006</v>
      </c>
      <c r="Q66" s="120" t="s">
        <v>28</v>
      </c>
      <c r="R66" s="101" t="s">
        <v>168</v>
      </c>
      <c r="S66" s="101" t="s">
        <v>1356</v>
      </c>
      <c r="T66" s="122">
        <v>74</v>
      </c>
      <c r="U66" s="122">
        <f t="shared" si="1"/>
        <v>0</v>
      </c>
      <c r="V66" s="101">
        <v>4</v>
      </c>
      <c r="W66" s="107"/>
      <c r="X66" s="103" t="s">
        <v>1358</v>
      </c>
      <c r="Y66" s="101"/>
      <c r="Z66" s="108"/>
    </row>
    <row r="67" spans="1:26" ht="31.5" x14ac:dyDescent="0.2">
      <c r="A67" s="101">
        <v>61</v>
      </c>
      <c r="B67" s="102" t="s">
        <v>1709</v>
      </c>
      <c r="C67" s="102" t="s">
        <v>35</v>
      </c>
      <c r="D67" s="121" t="s">
        <v>1691</v>
      </c>
      <c r="E67" s="104" t="s">
        <v>1710</v>
      </c>
      <c r="F67" s="104" t="s">
        <v>480</v>
      </c>
      <c r="G67" s="104" t="s">
        <v>1711</v>
      </c>
      <c r="H67" s="104"/>
      <c r="I67" s="104"/>
      <c r="J67" s="119"/>
      <c r="K67" s="123"/>
      <c r="L67" s="101" t="s">
        <v>40</v>
      </c>
      <c r="M67" s="101" t="s">
        <v>1365</v>
      </c>
      <c r="N67" s="120">
        <v>73.5</v>
      </c>
      <c r="O67" s="136">
        <v>7.5</v>
      </c>
      <c r="P67" s="120">
        <f t="shared" si="3"/>
        <v>66</v>
      </c>
      <c r="Q67" s="120" t="s">
        <v>28</v>
      </c>
      <c r="R67" s="101" t="s">
        <v>29</v>
      </c>
      <c r="S67" s="101" t="s">
        <v>549</v>
      </c>
      <c r="T67" s="122">
        <v>73.5</v>
      </c>
      <c r="U67" s="122">
        <f t="shared" si="1"/>
        <v>0</v>
      </c>
      <c r="V67" s="101">
        <v>4</v>
      </c>
      <c r="W67" s="107"/>
      <c r="X67" s="104"/>
      <c r="Y67" s="101"/>
      <c r="Z67" s="108"/>
    </row>
    <row r="68" spans="1:26" ht="31.5" x14ac:dyDescent="0.2">
      <c r="A68" s="101">
        <v>62</v>
      </c>
      <c r="B68" s="102" t="s">
        <v>1712</v>
      </c>
      <c r="C68" s="102" t="s">
        <v>35</v>
      </c>
      <c r="D68" s="121" t="s">
        <v>1692</v>
      </c>
      <c r="E68" s="104" t="s">
        <v>1713</v>
      </c>
      <c r="F68" s="104" t="s">
        <v>569</v>
      </c>
      <c r="G68" s="104" t="s">
        <v>1715</v>
      </c>
      <c r="H68" s="104" t="s">
        <v>1716</v>
      </c>
      <c r="I68" s="104" t="s">
        <v>1717</v>
      </c>
      <c r="J68" s="119" t="s">
        <v>1630</v>
      </c>
      <c r="K68" s="123" t="s">
        <v>1714</v>
      </c>
      <c r="L68" s="101" t="s">
        <v>40</v>
      </c>
      <c r="M68" s="101" t="s">
        <v>1372</v>
      </c>
      <c r="N68" s="120">
        <v>231.2</v>
      </c>
      <c r="O68" s="136">
        <v>35.1</v>
      </c>
      <c r="P68" s="120">
        <f t="shared" si="3"/>
        <v>196.1</v>
      </c>
      <c r="Q68" s="120" t="s">
        <v>28</v>
      </c>
      <c r="R68" s="101" t="s">
        <v>168</v>
      </c>
      <c r="S68" s="101" t="s">
        <v>1373</v>
      </c>
      <c r="T68" s="122">
        <v>231.2</v>
      </c>
      <c r="U68" s="122">
        <f t="shared" si="1"/>
        <v>0</v>
      </c>
      <c r="V68" s="101">
        <v>4</v>
      </c>
      <c r="W68" s="107"/>
      <c r="X68" s="104"/>
      <c r="Y68" s="101" t="s">
        <v>141</v>
      </c>
      <c r="Z68" s="108"/>
    </row>
    <row r="69" spans="1:26" ht="31.5" x14ac:dyDescent="0.2">
      <c r="A69" s="101">
        <v>63</v>
      </c>
      <c r="B69" s="102" t="s">
        <v>1718</v>
      </c>
      <c r="C69" s="102" t="s">
        <v>35</v>
      </c>
      <c r="D69" s="121" t="s">
        <v>1691</v>
      </c>
      <c r="E69" s="104" t="s">
        <v>1719</v>
      </c>
      <c r="F69" s="104" t="s">
        <v>1720</v>
      </c>
      <c r="G69" s="104"/>
      <c r="H69" s="104"/>
      <c r="I69" s="104"/>
      <c r="J69" s="119"/>
      <c r="K69" s="123"/>
      <c r="L69" s="101" t="s">
        <v>40</v>
      </c>
      <c r="M69" s="101" t="s">
        <v>1399</v>
      </c>
      <c r="N69" s="120">
        <v>355.4</v>
      </c>
      <c r="O69" s="136">
        <v>40.799999999999997</v>
      </c>
      <c r="P69" s="120">
        <f t="shared" si="3"/>
        <v>314.59999999999997</v>
      </c>
      <c r="Q69" s="120" t="s">
        <v>28</v>
      </c>
      <c r="R69" s="101" t="s">
        <v>168</v>
      </c>
      <c r="S69" s="101" t="s">
        <v>1400</v>
      </c>
      <c r="T69" s="122">
        <v>355.3</v>
      </c>
      <c r="U69" s="122">
        <f t="shared" ref="U69:U77" si="4">N69-T69</f>
        <v>9.9999999999965894E-2</v>
      </c>
      <c r="V69" s="101">
        <v>4</v>
      </c>
      <c r="W69" s="107"/>
      <c r="X69" s="125" t="s">
        <v>1401</v>
      </c>
      <c r="Y69" s="101"/>
      <c r="Z69" s="108"/>
    </row>
    <row r="70" spans="1:26" ht="47.25" x14ac:dyDescent="0.2">
      <c r="A70" s="101">
        <v>64</v>
      </c>
      <c r="B70" s="102" t="s">
        <v>1402</v>
      </c>
      <c r="C70" s="121" t="s">
        <v>1403</v>
      </c>
      <c r="D70" s="121" t="s">
        <v>1691</v>
      </c>
      <c r="E70" s="104" t="s">
        <v>1404</v>
      </c>
      <c r="F70" s="104" t="s">
        <v>1405</v>
      </c>
      <c r="G70" s="104" t="s">
        <v>1406</v>
      </c>
      <c r="H70" s="104" t="s">
        <v>25</v>
      </c>
      <c r="I70" s="104" t="s">
        <v>1407</v>
      </c>
      <c r="J70" s="119" t="s">
        <v>1630</v>
      </c>
      <c r="K70" s="123"/>
      <c r="L70" s="101" t="s">
        <v>40</v>
      </c>
      <c r="M70" s="101" t="s">
        <v>1408</v>
      </c>
      <c r="N70" s="120">
        <v>214.6</v>
      </c>
      <c r="O70" s="136">
        <v>24.8</v>
      </c>
      <c r="P70" s="120">
        <f t="shared" si="3"/>
        <v>189.79999999999998</v>
      </c>
      <c r="Q70" s="120" t="s">
        <v>28</v>
      </c>
      <c r="R70" s="101" t="s">
        <v>168</v>
      </c>
      <c r="S70" s="101" t="s">
        <v>1409</v>
      </c>
      <c r="T70" s="122">
        <v>214.6</v>
      </c>
      <c r="U70" s="122">
        <f t="shared" si="4"/>
        <v>0</v>
      </c>
      <c r="V70" s="101">
        <v>4</v>
      </c>
      <c r="W70" s="107"/>
      <c r="X70" s="104"/>
      <c r="Y70" s="101"/>
      <c r="Z70" s="108"/>
    </row>
    <row r="71" spans="1:26" ht="31.5" x14ac:dyDescent="0.2">
      <c r="A71" s="101">
        <v>65</v>
      </c>
      <c r="B71" s="102" t="s">
        <v>1721</v>
      </c>
      <c r="C71" s="102" t="s">
        <v>35</v>
      </c>
      <c r="D71" s="121" t="s">
        <v>1692</v>
      </c>
      <c r="E71" s="104" t="s">
        <v>1722</v>
      </c>
      <c r="F71" s="104" t="s">
        <v>1723</v>
      </c>
      <c r="G71" s="104" t="s">
        <v>1724</v>
      </c>
      <c r="H71" s="104" t="s">
        <v>25</v>
      </c>
      <c r="I71" s="104" t="s">
        <v>1725</v>
      </c>
      <c r="J71" s="119" t="s">
        <v>1630</v>
      </c>
      <c r="K71" s="123"/>
      <c r="L71" s="101" t="s">
        <v>40</v>
      </c>
      <c r="M71" s="101" t="s">
        <v>1424</v>
      </c>
      <c r="N71" s="120">
        <v>228.9</v>
      </c>
      <c r="O71" s="136">
        <v>31.8</v>
      </c>
      <c r="P71" s="120">
        <f t="shared" si="3"/>
        <v>197.1</v>
      </c>
      <c r="Q71" s="120" t="s">
        <v>28</v>
      </c>
      <c r="R71" s="101" t="s">
        <v>168</v>
      </c>
      <c r="S71" s="101" t="s">
        <v>1425</v>
      </c>
      <c r="T71" s="122">
        <v>228.9</v>
      </c>
      <c r="U71" s="122">
        <f t="shared" si="4"/>
        <v>0</v>
      </c>
      <c r="V71" s="101">
        <v>4</v>
      </c>
      <c r="W71" s="107"/>
      <c r="X71" s="104" t="s">
        <v>1427</v>
      </c>
      <c r="Y71" s="101" t="s">
        <v>141</v>
      </c>
      <c r="Z71" s="108"/>
    </row>
    <row r="72" spans="1:26" ht="31.5" x14ac:dyDescent="0.2">
      <c r="A72" s="101">
        <v>66</v>
      </c>
      <c r="B72" s="121" t="s">
        <v>1729</v>
      </c>
      <c r="C72" s="102" t="s">
        <v>35</v>
      </c>
      <c r="D72" s="121" t="s">
        <v>1691</v>
      </c>
      <c r="E72" s="104" t="s">
        <v>1726</v>
      </c>
      <c r="F72" s="104" t="s">
        <v>436</v>
      </c>
      <c r="G72" s="104" t="s">
        <v>1727</v>
      </c>
      <c r="H72" s="104" t="s">
        <v>25</v>
      </c>
      <c r="I72" s="104" t="s">
        <v>1728</v>
      </c>
      <c r="J72" s="119" t="s">
        <v>1630</v>
      </c>
      <c r="K72" s="123"/>
      <c r="L72" s="101" t="s">
        <v>40</v>
      </c>
      <c r="M72" s="101" t="s">
        <v>713</v>
      </c>
      <c r="N72" s="120">
        <v>213.2</v>
      </c>
      <c r="O72" s="136">
        <v>30.4</v>
      </c>
      <c r="P72" s="120">
        <f t="shared" si="3"/>
        <v>182.79999999999998</v>
      </c>
      <c r="Q72" s="120" t="s">
        <v>28</v>
      </c>
      <c r="R72" s="101" t="s">
        <v>168</v>
      </c>
      <c r="S72" s="101" t="s">
        <v>1566</v>
      </c>
      <c r="T72" s="122">
        <v>213.3</v>
      </c>
      <c r="U72" s="122">
        <f t="shared" si="4"/>
        <v>-0.10000000000002274</v>
      </c>
      <c r="V72" s="101">
        <v>4</v>
      </c>
      <c r="W72" s="107"/>
      <c r="X72" s="104"/>
      <c r="Y72" s="101"/>
      <c r="Z72" s="108"/>
    </row>
    <row r="73" spans="1:26" ht="31.5" x14ac:dyDescent="0.2">
      <c r="A73" s="101">
        <v>67</v>
      </c>
      <c r="B73" s="121" t="s">
        <v>1730</v>
      </c>
      <c r="C73" s="102" t="s">
        <v>35</v>
      </c>
      <c r="D73" s="121" t="s">
        <v>1691</v>
      </c>
      <c r="E73" s="104" t="s">
        <v>1731</v>
      </c>
      <c r="F73" s="104" t="s">
        <v>436</v>
      </c>
      <c r="G73" s="104" t="s">
        <v>1732</v>
      </c>
      <c r="H73" s="104" t="s">
        <v>25</v>
      </c>
      <c r="I73" s="104" t="s">
        <v>1733</v>
      </c>
      <c r="J73" s="119" t="s">
        <v>1630</v>
      </c>
      <c r="K73" s="123"/>
      <c r="L73" s="101" t="s">
        <v>40</v>
      </c>
      <c r="M73" s="101" t="s">
        <v>1482</v>
      </c>
      <c r="N73" s="120">
        <v>492.7</v>
      </c>
      <c r="O73" s="136">
        <v>58.1</v>
      </c>
      <c r="P73" s="120">
        <f t="shared" si="3"/>
        <v>434.59999999999997</v>
      </c>
      <c r="Q73" s="120" t="s">
        <v>28</v>
      </c>
      <c r="R73" s="101" t="s">
        <v>168</v>
      </c>
      <c r="S73" s="101" t="s">
        <v>1483</v>
      </c>
      <c r="T73" s="122">
        <v>492.7</v>
      </c>
      <c r="U73" s="122">
        <f t="shared" si="4"/>
        <v>0</v>
      </c>
      <c r="V73" s="101">
        <v>4</v>
      </c>
      <c r="W73" s="107"/>
      <c r="X73" s="104" t="s">
        <v>1485</v>
      </c>
      <c r="Y73" s="101" t="s">
        <v>33</v>
      </c>
      <c r="Z73" s="108"/>
    </row>
    <row r="74" spans="1:26" ht="31.5" x14ac:dyDescent="0.2">
      <c r="A74" s="101">
        <v>68</v>
      </c>
      <c r="B74" s="121" t="s">
        <v>1734</v>
      </c>
      <c r="C74" s="102" t="s">
        <v>35</v>
      </c>
      <c r="D74" s="121" t="s">
        <v>1692</v>
      </c>
      <c r="E74" s="104" t="s">
        <v>1735</v>
      </c>
      <c r="F74" s="104" t="s">
        <v>1736</v>
      </c>
      <c r="G74" s="104" t="s">
        <v>1737</v>
      </c>
      <c r="H74" s="104" t="s">
        <v>1738</v>
      </c>
      <c r="I74" s="104" t="s">
        <v>1739</v>
      </c>
      <c r="J74" s="119" t="s">
        <v>1630</v>
      </c>
      <c r="K74" s="123"/>
      <c r="L74" s="101" t="s">
        <v>40</v>
      </c>
      <c r="M74" s="101" t="s">
        <v>1567</v>
      </c>
      <c r="N74" s="120">
        <v>228.2</v>
      </c>
      <c r="O74" s="136">
        <v>31.5</v>
      </c>
      <c r="P74" s="120">
        <f t="shared" si="3"/>
        <v>196.7</v>
      </c>
      <c r="Q74" s="120" t="s">
        <v>28</v>
      </c>
      <c r="R74" s="101" t="s">
        <v>168</v>
      </c>
      <c r="S74" s="101" t="s">
        <v>1568</v>
      </c>
      <c r="T74" s="122">
        <v>227.9</v>
      </c>
      <c r="U74" s="122">
        <f t="shared" si="4"/>
        <v>0.29999999999998295</v>
      </c>
      <c r="V74" s="101">
        <v>4</v>
      </c>
      <c r="W74" s="107"/>
      <c r="X74" s="104"/>
      <c r="Y74" s="101"/>
      <c r="Z74" s="108"/>
    </row>
    <row r="75" spans="1:26" ht="31.5" x14ac:dyDescent="0.2">
      <c r="A75" s="101">
        <v>69</v>
      </c>
      <c r="B75" s="102" t="s">
        <v>1740</v>
      </c>
      <c r="C75" s="102" t="s">
        <v>35</v>
      </c>
      <c r="D75" s="121" t="s">
        <v>1691</v>
      </c>
      <c r="E75" s="104" t="s">
        <v>1741</v>
      </c>
      <c r="F75" s="104" t="s">
        <v>448</v>
      </c>
      <c r="G75" s="104" t="s">
        <v>1742</v>
      </c>
      <c r="H75" s="104" t="s">
        <v>1738</v>
      </c>
      <c r="I75" s="104" t="s">
        <v>1743</v>
      </c>
      <c r="J75" s="119" t="s">
        <v>1630</v>
      </c>
      <c r="K75" s="123"/>
      <c r="L75" s="101" t="s">
        <v>40</v>
      </c>
      <c r="M75" s="101" t="s">
        <v>1497</v>
      </c>
      <c r="N75" s="120">
        <v>198.2</v>
      </c>
      <c r="O75" s="136">
        <v>29.5</v>
      </c>
      <c r="P75" s="120">
        <f t="shared" si="3"/>
        <v>168.7</v>
      </c>
      <c r="Q75" s="120" t="s">
        <v>28</v>
      </c>
      <c r="R75" s="101" t="s">
        <v>168</v>
      </c>
      <c r="S75" s="101" t="s">
        <v>1498</v>
      </c>
      <c r="T75" s="122">
        <v>198.2</v>
      </c>
      <c r="U75" s="122">
        <f t="shared" si="4"/>
        <v>0</v>
      </c>
      <c r="V75" s="101">
        <v>4</v>
      </c>
      <c r="W75" s="107"/>
      <c r="X75" s="104"/>
      <c r="Y75" s="101"/>
      <c r="Z75" s="108"/>
    </row>
    <row r="76" spans="1:26" ht="31.5" x14ac:dyDescent="0.2">
      <c r="A76" s="101">
        <v>70</v>
      </c>
      <c r="B76" s="102" t="s">
        <v>1506</v>
      </c>
      <c r="C76" s="102" t="s">
        <v>35</v>
      </c>
      <c r="D76" s="121" t="s">
        <v>1691</v>
      </c>
      <c r="E76" s="104" t="s">
        <v>1507</v>
      </c>
      <c r="F76" s="104" t="s">
        <v>1508</v>
      </c>
      <c r="G76" s="104" t="s">
        <v>1509</v>
      </c>
      <c r="H76" s="104" t="s">
        <v>25</v>
      </c>
      <c r="I76" s="104" t="s">
        <v>1510</v>
      </c>
      <c r="J76" s="119" t="s">
        <v>1630</v>
      </c>
      <c r="K76" s="123"/>
      <c r="L76" s="101" t="s">
        <v>40</v>
      </c>
      <c r="M76" s="101" t="s">
        <v>1511</v>
      </c>
      <c r="N76" s="120">
        <v>265.89999999999998</v>
      </c>
      <c r="O76" s="136">
        <v>52.6</v>
      </c>
      <c r="P76" s="120">
        <f t="shared" si="3"/>
        <v>213.29999999999998</v>
      </c>
      <c r="Q76" s="120" t="s">
        <v>28</v>
      </c>
      <c r="R76" s="101" t="s">
        <v>168</v>
      </c>
      <c r="S76" s="101" t="s">
        <v>1512</v>
      </c>
      <c r="T76" s="122">
        <v>265.89999999999998</v>
      </c>
      <c r="U76" s="122">
        <f t="shared" si="4"/>
        <v>0</v>
      </c>
      <c r="V76" s="101">
        <v>4</v>
      </c>
      <c r="W76" s="107"/>
      <c r="X76" s="104" t="s">
        <v>1513</v>
      </c>
      <c r="Y76" s="101"/>
      <c r="Z76" s="108"/>
    </row>
    <row r="77" spans="1:26" ht="47.25" x14ac:dyDescent="0.2">
      <c r="A77" s="101">
        <v>71</v>
      </c>
      <c r="B77" s="121" t="s">
        <v>1747</v>
      </c>
      <c r="C77" s="102" t="s">
        <v>35</v>
      </c>
      <c r="D77" s="121" t="s">
        <v>942</v>
      </c>
      <c r="E77" s="104" t="s">
        <v>1526</v>
      </c>
      <c r="F77" s="104" t="s">
        <v>1748</v>
      </c>
      <c r="G77" s="104" t="s">
        <v>1527</v>
      </c>
      <c r="H77" s="104" t="s">
        <v>25</v>
      </c>
      <c r="I77" s="104" t="s">
        <v>1528</v>
      </c>
      <c r="J77" s="119" t="s">
        <v>1630</v>
      </c>
      <c r="K77" s="123"/>
      <c r="L77" s="101" t="s">
        <v>48</v>
      </c>
      <c r="M77" s="101" t="s">
        <v>626</v>
      </c>
      <c r="N77" s="120">
        <v>356.9</v>
      </c>
      <c r="O77" s="136">
        <v>42.7</v>
      </c>
      <c r="P77" s="120">
        <f t="shared" si="3"/>
        <v>314.2</v>
      </c>
      <c r="Q77" s="120" t="s">
        <v>28</v>
      </c>
      <c r="R77" s="101" t="s">
        <v>168</v>
      </c>
      <c r="S77" s="101" t="s">
        <v>1529</v>
      </c>
      <c r="T77" s="122">
        <v>356.9</v>
      </c>
      <c r="U77" s="122">
        <f t="shared" si="4"/>
        <v>0</v>
      </c>
      <c r="V77" s="127">
        <v>4</v>
      </c>
      <c r="W77" s="107"/>
      <c r="X77" s="104"/>
      <c r="Y77" s="108"/>
      <c r="Z77" s="108"/>
    </row>
    <row r="78" spans="1:26" ht="15.75" x14ac:dyDescent="0.2">
      <c r="A78" s="614" t="s">
        <v>1543</v>
      </c>
      <c r="B78" s="614"/>
      <c r="C78" s="102"/>
      <c r="D78" s="128"/>
      <c r="E78" s="129"/>
      <c r="F78" s="129"/>
      <c r="G78" s="129"/>
      <c r="H78" s="129"/>
      <c r="I78" s="129"/>
      <c r="J78" s="128"/>
      <c r="K78" s="123"/>
      <c r="L78" s="101"/>
      <c r="M78" s="101"/>
      <c r="N78" s="135">
        <f>SUM(N4:N77)</f>
        <v>12579.800000000003</v>
      </c>
      <c r="O78" s="135">
        <f>SUM(O4:O77)</f>
        <v>2743.4999999999991</v>
      </c>
      <c r="P78" s="135">
        <f>SUM(P4:P77)</f>
        <v>9836.3000000000011</v>
      </c>
      <c r="Q78" s="131"/>
      <c r="R78" s="130"/>
      <c r="S78" s="101"/>
      <c r="T78" s="101"/>
      <c r="U78" s="101"/>
      <c r="V78" s="101"/>
      <c r="W78" s="123"/>
      <c r="X78" s="108"/>
      <c r="Y78" s="108"/>
      <c r="Z78" s="108"/>
    </row>
    <row r="79" spans="1:26" x14ac:dyDescent="0.2">
      <c r="W79" s="109"/>
    </row>
    <row r="80" spans="1:26" x14ac:dyDescent="0.2">
      <c r="W80" s="109"/>
    </row>
    <row r="81" spans="2:23" x14ac:dyDescent="0.2">
      <c r="C81" s="109" t="s">
        <v>1544</v>
      </c>
      <c r="W81" s="109"/>
    </row>
    <row r="82" spans="2:23" x14ac:dyDescent="0.2">
      <c r="B82" s="109" t="s">
        <v>1758</v>
      </c>
      <c r="C82" s="109" t="s">
        <v>1759</v>
      </c>
      <c r="W82" s="109"/>
    </row>
    <row r="83" spans="2:23" x14ac:dyDescent="0.2">
      <c r="W83" s="109"/>
    </row>
    <row r="84" spans="2:23" x14ac:dyDescent="0.2">
      <c r="W84" s="109"/>
    </row>
    <row r="85" spans="2:23" x14ac:dyDescent="0.2">
      <c r="W85" s="109"/>
    </row>
    <row r="86" spans="2:23" x14ac:dyDescent="0.2">
      <c r="W86" s="109"/>
    </row>
    <row r="87" spans="2:23" x14ac:dyDescent="0.2">
      <c r="W87" s="109"/>
    </row>
    <row r="88" spans="2:23" x14ac:dyDescent="0.2">
      <c r="W88" s="109"/>
    </row>
    <row r="89" spans="2:23" x14ac:dyDescent="0.2">
      <c r="W89" s="109"/>
    </row>
    <row r="90" spans="2:23" x14ac:dyDescent="0.2">
      <c r="W90" s="109"/>
    </row>
    <row r="91" spans="2:23" x14ac:dyDescent="0.2">
      <c r="W91" s="109"/>
    </row>
    <row r="92" spans="2:23" x14ac:dyDescent="0.2">
      <c r="W92" s="109"/>
    </row>
    <row r="93" spans="2:23" x14ac:dyDescent="0.2">
      <c r="W93" s="109"/>
    </row>
    <row r="94" spans="2:23" x14ac:dyDescent="0.2">
      <c r="W94" s="109"/>
    </row>
    <row r="95" spans="2:23" x14ac:dyDescent="0.2">
      <c r="W95" s="109"/>
    </row>
    <row r="96" spans="2:23" x14ac:dyDescent="0.2">
      <c r="W96" s="109"/>
    </row>
    <row r="97" spans="23:23" x14ac:dyDescent="0.2">
      <c r="W97" s="109"/>
    </row>
    <row r="98" spans="23:23" x14ac:dyDescent="0.2">
      <c r="W98" s="109"/>
    </row>
    <row r="99" spans="23:23" x14ac:dyDescent="0.2">
      <c r="W99" s="109"/>
    </row>
    <row r="100" spans="23:23" x14ac:dyDescent="0.2">
      <c r="W100" s="109"/>
    </row>
    <row r="101" spans="23:23" x14ac:dyDescent="0.2">
      <c r="W101" s="109"/>
    </row>
    <row r="102" spans="23:23" x14ac:dyDescent="0.2">
      <c r="W102" s="109"/>
    </row>
    <row r="103" spans="23:23" x14ac:dyDescent="0.2">
      <c r="W103" s="109"/>
    </row>
    <row r="104" spans="23:23" x14ac:dyDescent="0.2">
      <c r="W104" s="109"/>
    </row>
    <row r="105" spans="23:23" x14ac:dyDescent="0.2">
      <c r="W105" s="109"/>
    </row>
    <row r="106" spans="23:23" x14ac:dyDescent="0.2">
      <c r="W106" s="109"/>
    </row>
    <row r="107" spans="23:23" x14ac:dyDescent="0.2">
      <c r="W107" s="109"/>
    </row>
    <row r="108" spans="23:23" x14ac:dyDescent="0.2">
      <c r="W108" s="109"/>
    </row>
    <row r="109" spans="23:23" x14ac:dyDescent="0.2">
      <c r="W109" s="109"/>
    </row>
    <row r="110" spans="23:23" x14ac:dyDescent="0.2">
      <c r="W110" s="109"/>
    </row>
    <row r="111" spans="23:23" x14ac:dyDescent="0.2">
      <c r="W111" s="109"/>
    </row>
    <row r="112" spans="23:23" x14ac:dyDescent="0.2">
      <c r="W112" s="109"/>
    </row>
    <row r="113" spans="23:23" x14ac:dyDescent="0.2">
      <c r="W113" s="109"/>
    </row>
    <row r="114" spans="23:23" x14ac:dyDescent="0.2">
      <c r="W114" s="109"/>
    </row>
    <row r="115" spans="23:23" x14ac:dyDescent="0.2">
      <c r="W115" s="109"/>
    </row>
    <row r="116" spans="23:23" x14ac:dyDescent="0.2">
      <c r="W116" s="109"/>
    </row>
    <row r="117" spans="23:23" x14ac:dyDescent="0.2">
      <c r="W117" s="109"/>
    </row>
    <row r="118" spans="23:23" x14ac:dyDescent="0.2">
      <c r="W118" s="109"/>
    </row>
    <row r="119" spans="23:23" x14ac:dyDescent="0.2">
      <c r="W119" s="109"/>
    </row>
    <row r="120" spans="23:23" x14ac:dyDescent="0.2">
      <c r="W120" s="109"/>
    </row>
    <row r="121" spans="23:23" x14ac:dyDescent="0.2">
      <c r="W121" s="109"/>
    </row>
    <row r="122" spans="23:23" x14ac:dyDescent="0.2">
      <c r="W122" s="109"/>
    </row>
    <row r="123" spans="23:23" x14ac:dyDescent="0.2">
      <c r="W123" s="109"/>
    </row>
    <row r="124" spans="23:23" x14ac:dyDescent="0.2">
      <c r="W124" s="109"/>
    </row>
    <row r="125" spans="23:23" x14ac:dyDescent="0.2">
      <c r="W125" s="109"/>
    </row>
    <row r="126" spans="23:23" x14ac:dyDescent="0.2">
      <c r="W126" s="109"/>
    </row>
    <row r="127" spans="23:23" x14ac:dyDescent="0.2">
      <c r="W127" s="109"/>
    </row>
    <row r="128" spans="23:23" x14ac:dyDescent="0.2">
      <c r="W128" s="109"/>
    </row>
    <row r="129" spans="23:23" x14ac:dyDescent="0.2">
      <c r="W129" s="109"/>
    </row>
    <row r="130" spans="23:23" x14ac:dyDescent="0.2">
      <c r="W130" s="109"/>
    </row>
    <row r="131" spans="23:23" x14ac:dyDescent="0.2">
      <c r="W131" s="109"/>
    </row>
    <row r="132" spans="23:23" x14ac:dyDescent="0.2">
      <c r="W132" s="109"/>
    </row>
    <row r="133" spans="23:23" x14ac:dyDescent="0.2">
      <c r="W133" s="109"/>
    </row>
    <row r="134" spans="23:23" x14ac:dyDescent="0.2">
      <c r="W134" s="109"/>
    </row>
    <row r="135" spans="23:23" x14ac:dyDescent="0.2">
      <c r="W135" s="109"/>
    </row>
    <row r="136" spans="23:23" x14ac:dyDescent="0.2">
      <c r="W136" s="109"/>
    </row>
    <row r="137" spans="23:23" x14ac:dyDescent="0.2">
      <c r="W137" s="109"/>
    </row>
    <row r="138" spans="23:23" x14ac:dyDescent="0.2">
      <c r="W138" s="109"/>
    </row>
    <row r="139" spans="23:23" x14ac:dyDescent="0.2">
      <c r="W139" s="109"/>
    </row>
    <row r="140" spans="23:23" x14ac:dyDescent="0.2">
      <c r="W140" s="109"/>
    </row>
    <row r="141" spans="23:23" x14ac:dyDescent="0.2">
      <c r="W141" s="109"/>
    </row>
    <row r="142" spans="23:23" x14ac:dyDescent="0.2">
      <c r="W142" s="109"/>
    </row>
    <row r="143" spans="23:23" x14ac:dyDescent="0.2">
      <c r="W143" s="109"/>
    </row>
    <row r="144" spans="23:23" x14ac:dyDescent="0.2">
      <c r="W144" s="109"/>
    </row>
    <row r="145" spans="23:23" x14ac:dyDescent="0.2">
      <c r="W145" s="109"/>
    </row>
    <row r="146" spans="23:23" x14ac:dyDescent="0.2">
      <c r="W146" s="109"/>
    </row>
    <row r="147" spans="23:23" x14ac:dyDescent="0.2">
      <c r="W147" s="109"/>
    </row>
    <row r="148" spans="23:23" x14ac:dyDescent="0.2">
      <c r="W148" s="109"/>
    </row>
    <row r="149" spans="23:23" x14ac:dyDescent="0.2">
      <c r="W149" s="109"/>
    </row>
    <row r="150" spans="23:23" x14ac:dyDescent="0.2">
      <c r="W150" s="109"/>
    </row>
    <row r="151" spans="23:23" x14ac:dyDescent="0.2">
      <c r="W151" s="109"/>
    </row>
    <row r="152" spans="23:23" x14ac:dyDescent="0.2">
      <c r="W152" s="109"/>
    </row>
    <row r="153" spans="23:23" x14ac:dyDescent="0.2">
      <c r="W153" s="109"/>
    </row>
    <row r="154" spans="23:23" x14ac:dyDescent="0.2">
      <c r="W154" s="109"/>
    </row>
    <row r="155" spans="23:23" x14ac:dyDescent="0.2">
      <c r="W155" s="109"/>
    </row>
    <row r="156" spans="23:23" x14ac:dyDescent="0.2">
      <c r="W156" s="109"/>
    </row>
    <row r="157" spans="23:23" x14ac:dyDescent="0.2">
      <c r="W157" s="109"/>
    </row>
    <row r="158" spans="23:23" x14ac:dyDescent="0.2">
      <c r="W158" s="109"/>
    </row>
    <row r="159" spans="23:23" x14ac:dyDescent="0.2">
      <c r="W159" s="109"/>
    </row>
    <row r="160" spans="23:23" x14ac:dyDescent="0.2">
      <c r="W160" s="109"/>
    </row>
    <row r="161" spans="23:23" x14ac:dyDescent="0.2">
      <c r="W161" s="109"/>
    </row>
    <row r="162" spans="23:23" x14ac:dyDescent="0.2">
      <c r="W162" s="109"/>
    </row>
    <row r="163" spans="23:23" x14ac:dyDescent="0.2">
      <c r="W163" s="109"/>
    </row>
    <row r="164" spans="23:23" x14ac:dyDescent="0.2">
      <c r="W164" s="109"/>
    </row>
    <row r="165" spans="23:23" x14ac:dyDescent="0.2">
      <c r="W165" s="109"/>
    </row>
    <row r="166" spans="23:23" x14ac:dyDescent="0.2">
      <c r="W166" s="109"/>
    </row>
    <row r="167" spans="23:23" x14ac:dyDescent="0.2">
      <c r="W167" s="109"/>
    </row>
    <row r="168" spans="23:23" x14ac:dyDescent="0.2">
      <c r="W168" s="109"/>
    </row>
    <row r="169" spans="23:23" x14ac:dyDescent="0.2">
      <c r="W169" s="109"/>
    </row>
    <row r="170" spans="23:23" x14ac:dyDescent="0.2">
      <c r="W170" s="109"/>
    </row>
    <row r="171" spans="23:23" x14ac:dyDescent="0.2">
      <c r="W171" s="109"/>
    </row>
    <row r="172" spans="23:23" x14ac:dyDescent="0.2">
      <c r="W172" s="109"/>
    </row>
    <row r="173" spans="23:23" x14ac:dyDescent="0.2">
      <c r="W173" s="109"/>
    </row>
    <row r="174" spans="23:23" x14ac:dyDescent="0.2">
      <c r="W174" s="109"/>
    </row>
    <row r="175" spans="23:23" x14ac:dyDescent="0.2">
      <c r="W175" s="109"/>
    </row>
    <row r="176" spans="23:23" x14ac:dyDescent="0.2">
      <c r="W176" s="109"/>
    </row>
    <row r="177" spans="23:23" x14ac:dyDescent="0.2">
      <c r="W177" s="109"/>
    </row>
    <row r="178" spans="23:23" x14ac:dyDescent="0.2">
      <c r="W178" s="109"/>
    </row>
    <row r="179" spans="23:23" x14ac:dyDescent="0.2">
      <c r="W179" s="109"/>
    </row>
    <row r="180" spans="23:23" x14ac:dyDescent="0.2">
      <c r="W180" s="109"/>
    </row>
    <row r="181" spans="23:23" x14ac:dyDescent="0.2">
      <c r="W181" s="109"/>
    </row>
    <row r="182" spans="23:23" x14ac:dyDescent="0.2">
      <c r="W182" s="109"/>
    </row>
    <row r="183" spans="23:23" x14ac:dyDescent="0.2">
      <c r="W183" s="109"/>
    </row>
    <row r="184" spans="23:23" x14ac:dyDescent="0.2">
      <c r="W184" s="109"/>
    </row>
    <row r="185" spans="23:23" x14ac:dyDescent="0.2">
      <c r="W185" s="109"/>
    </row>
    <row r="186" spans="23:23" x14ac:dyDescent="0.2">
      <c r="W186" s="109"/>
    </row>
    <row r="187" spans="23:23" x14ac:dyDescent="0.2">
      <c r="W187" s="109"/>
    </row>
    <row r="188" spans="23:23" x14ac:dyDescent="0.2">
      <c r="W188" s="109"/>
    </row>
    <row r="189" spans="23:23" x14ac:dyDescent="0.2">
      <c r="W189" s="109"/>
    </row>
    <row r="190" spans="23:23" x14ac:dyDescent="0.2">
      <c r="W190" s="109"/>
    </row>
    <row r="191" spans="23:23" x14ac:dyDescent="0.2">
      <c r="W191" s="109"/>
    </row>
    <row r="192" spans="23:23" x14ac:dyDescent="0.2">
      <c r="W192" s="109"/>
    </row>
    <row r="193" spans="23:23" x14ac:dyDescent="0.2">
      <c r="W193" s="109"/>
    </row>
    <row r="194" spans="23:23" x14ac:dyDescent="0.2">
      <c r="W194" s="109"/>
    </row>
    <row r="195" spans="23:23" x14ac:dyDescent="0.2">
      <c r="W195" s="109"/>
    </row>
    <row r="196" spans="23:23" x14ac:dyDescent="0.2">
      <c r="W196" s="109"/>
    </row>
    <row r="197" spans="23:23" x14ac:dyDescent="0.2">
      <c r="W197" s="109"/>
    </row>
    <row r="198" spans="23:23" x14ac:dyDescent="0.2">
      <c r="W198" s="109"/>
    </row>
    <row r="199" spans="23:23" x14ac:dyDescent="0.2">
      <c r="W199" s="109"/>
    </row>
    <row r="200" spans="23:23" x14ac:dyDescent="0.2">
      <c r="W200" s="109"/>
    </row>
    <row r="201" spans="23:23" x14ac:dyDescent="0.2">
      <c r="W201" s="109"/>
    </row>
    <row r="202" spans="23:23" x14ac:dyDescent="0.2">
      <c r="W202" s="109"/>
    </row>
    <row r="203" spans="23:23" x14ac:dyDescent="0.2">
      <c r="W203" s="109"/>
    </row>
    <row r="204" spans="23:23" x14ac:dyDescent="0.2">
      <c r="W204" s="109"/>
    </row>
    <row r="205" spans="23:23" x14ac:dyDescent="0.2">
      <c r="W205" s="109"/>
    </row>
    <row r="206" spans="23:23" x14ac:dyDescent="0.2">
      <c r="W206" s="109"/>
    </row>
    <row r="207" spans="23:23" x14ac:dyDescent="0.2">
      <c r="W207" s="109"/>
    </row>
    <row r="208" spans="23:23" x14ac:dyDescent="0.2">
      <c r="W208" s="109"/>
    </row>
    <row r="209" spans="23:23" x14ac:dyDescent="0.2">
      <c r="W209" s="109"/>
    </row>
    <row r="210" spans="23:23" x14ac:dyDescent="0.2">
      <c r="W210" s="109"/>
    </row>
    <row r="211" spans="23:23" x14ac:dyDescent="0.2">
      <c r="W211" s="109"/>
    </row>
    <row r="212" spans="23:23" x14ac:dyDescent="0.2">
      <c r="W212" s="109"/>
    </row>
    <row r="213" spans="23:23" x14ac:dyDescent="0.2">
      <c r="W213" s="109"/>
    </row>
    <row r="214" spans="23:23" x14ac:dyDescent="0.2">
      <c r="W214" s="109"/>
    </row>
    <row r="215" spans="23:23" x14ac:dyDescent="0.2">
      <c r="W215" s="109"/>
    </row>
    <row r="216" spans="23:23" x14ac:dyDescent="0.2">
      <c r="W216" s="109"/>
    </row>
    <row r="217" spans="23:23" x14ac:dyDescent="0.2">
      <c r="W217" s="109"/>
    </row>
    <row r="218" spans="23:23" x14ac:dyDescent="0.2">
      <c r="W218" s="109"/>
    </row>
    <row r="219" spans="23:23" x14ac:dyDescent="0.2">
      <c r="W219" s="109"/>
    </row>
    <row r="220" spans="23:23" x14ac:dyDescent="0.2">
      <c r="W220" s="109"/>
    </row>
    <row r="221" spans="23:23" x14ac:dyDescent="0.2">
      <c r="W221" s="109"/>
    </row>
    <row r="222" spans="23:23" x14ac:dyDescent="0.2">
      <c r="W222" s="109"/>
    </row>
    <row r="223" spans="23:23" x14ac:dyDescent="0.2">
      <c r="W223" s="109"/>
    </row>
    <row r="224" spans="23:23" x14ac:dyDescent="0.2">
      <c r="W224" s="109"/>
    </row>
    <row r="225" spans="23:23" x14ac:dyDescent="0.2">
      <c r="W225" s="109"/>
    </row>
    <row r="226" spans="23:23" x14ac:dyDescent="0.2">
      <c r="W226" s="109"/>
    </row>
    <row r="227" spans="23:23" x14ac:dyDescent="0.2">
      <c r="W227" s="109"/>
    </row>
    <row r="228" spans="23:23" x14ac:dyDescent="0.2">
      <c r="W228" s="109"/>
    </row>
    <row r="229" spans="23:23" x14ac:dyDescent="0.2">
      <c r="W229" s="109"/>
    </row>
    <row r="230" spans="23:23" x14ac:dyDescent="0.2">
      <c r="W230" s="109"/>
    </row>
    <row r="231" spans="23:23" x14ac:dyDescent="0.2">
      <c r="W231" s="109"/>
    </row>
    <row r="232" spans="23:23" x14ac:dyDescent="0.2">
      <c r="W232" s="109"/>
    </row>
    <row r="233" spans="23:23" x14ac:dyDescent="0.2">
      <c r="W233" s="109"/>
    </row>
    <row r="234" spans="23:23" x14ac:dyDescent="0.2">
      <c r="W234" s="109"/>
    </row>
    <row r="235" spans="23:23" x14ac:dyDescent="0.2">
      <c r="W235" s="109"/>
    </row>
    <row r="236" spans="23:23" x14ac:dyDescent="0.2">
      <c r="W236" s="109"/>
    </row>
    <row r="237" spans="23:23" x14ac:dyDescent="0.2">
      <c r="W237" s="109"/>
    </row>
    <row r="238" spans="23:23" x14ac:dyDescent="0.2">
      <c r="W238" s="109"/>
    </row>
    <row r="239" spans="23:23" x14ac:dyDescent="0.2">
      <c r="W239" s="109"/>
    </row>
    <row r="240" spans="23:23" x14ac:dyDescent="0.2">
      <c r="W240" s="109"/>
    </row>
    <row r="241" spans="23:23" x14ac:dyDescent="0.2">
      <c r="W241" s="109"/>
    </row>
    <row r="242" spans="23:23" x14ac:dyDescent="0.2">
      <c r="W242" s="109"/>
    </row>
    <row r="243" spans="23:23" x14ac:dyDescent="0.2">
      <c r="W243" s="109"/>
    </row>
    <row r="244" spans="23:23" x14ac:dyDescent="0.2">
      <c r="W244" s="109"/>
    </row>
    <row r="245" spans="23:23" x14ac:dyDescent="0.2">
      <c r="W245" s="109"/>
    </row>
    <row r="246" spans="23:23" x14ac:dyDescent="0.2">
      <c r="W246" s="109"/>
    </row>
    <row r="247" spans="23:23" x14ac:dyDescent="0.2">
      <c r="W247" s="109"/>
    </row>
    <row r="248" spans="23:23" x14ac:dyDescent="0.2">
      <c r="W248" s="109"/>
    </row>
    <row r="249" spans="23:23" x14ac:dyDescent="0.2">
      <c r="W249" s="109"/>
    </row>
    <row r="250" spans="23:23" x14ac:dyDescent="0.2">
      <c r="W250" s="109"/>
    </row>
    <row r="251" spans="23:23" x14ac:dyDescent="0.2">
      <c r="W251" s="109"/>
    </row>
    <row r="252" spans="23:23" x14ac:dyDescent="0.2">
      <c r="W252" s="109"/>
    </row>
    <row r="253" spans="23:23" x14ac:dyDescent="0.2">
      <c r="W253" s="109"/>
    </row>
    <row r="254" spans="23:23" x14ac:dyDescent="0.2">
      <c r="W254" s="109"/>
    </row>
    <row r="255" spans="23:23" x14ac:dyDescent="0.2">
      <c r="W255" s="109"/>
    </row>
    <row r="256" spans="23:23" x14ac:dyDescent="0.2">
      <c r="W256" s="109"/>
    </row>
    <row r="257" spans="23:23" x14ac:dyDescent="0.2">
      <c r="W257" s="109"/>
    </row>
    <row r="258" spans="23:23" x14ac:dyDescent="0.2">
      <c r="W258" s="109"/>
    </row>
    <row r="259" spans="23:23" x14ac:dyDescent="0.2">
      <c r="W259" s="109"/>
    </row>
    <row r="260" spans="23:23" x14ac:dyDescent="0.2">
      <c r="W260" s="109"/>
    </row>
    <row r="261" spans="23:23" x14ac:dyDescent="0.2">
      <c r="W261" s="109"/>
    </row>
    <row r="262" spans="23:23" x14ac:dyDescent="0.2">
      <c r="W262" s="109"/>
    </row>
    <row r="263" spans="23:23" x14ac:dyDescent="0.2">
      <c r="W263" s="109"/>
    </row>
    <row r="264" spans="23:23" x14ac:dyDescent="0.2">
      <c r="W264" s="109"/>
    </row>
    <row r="265" spans="23:23" x14ac:dyDescent="0.2">
      <c r="W265" s="109"/>
    </row>
    <row r="266" spans="23:23" x14ac:dyDescent="0.2">
      <c r="W266" s="109"/>
    </row>
  </sheetData>
  <autoFilter ref="A2:AA78">
    <filterColumn colId="11" showButton="0"/>
    <filterColumn colId="12" showButton="0"/>
    <filterColumn colId="13" showButton="0"/>
    <filterColumn colId="14" showButton="0"/>
    <filterColumn colId="17" showButton="0"/>
  </autoFilter>
  <mergeCells count="49">
    <mergeCell ref="F2:F3"/>
    <mergeCell ref="A2:A3"/>
    <mergeCell ref="B2:B3"/>
    <mergeCell ref="C2:C3"/>
    <mergeCell ref="D2:D3"/>
    <mergeCell ref="E2:E3"/>
    <mergeCell ref="R2:T2"/>
    <mergeCell ref="W2:W3"/>
    <mergeCell ref="A20:A21"/>
    <mergeCell ref="G20:G21"/>
    <mergeCell ref="H20:H21"/>
    <mergeCell ref="I20:I21"/>
    <mergeCell ref="J20:J21"/>
    <mergeCell ref="K20:K21"/>
    <mergeCell ref="L20:L21"/>
    <mergeCell ref="M20:M21"/>
    <mergeCell ref="G2:G3"/>
    <mergeCell ref="H2:H3"/>
    <mergeCell ref="I2:I3"/>
    <mergeCell ref="J2:J3"/>
    <mergeCell ref="K2:K3"/>
    <mergeCell ref="L2:Q2"/>
    <mergeCell ref="T20:T21"/>
    <mergeCell ref="U20:U21"/>
    <mergeCell ref="A25:A27"/>
    <mergeCell ref="D25:D27"/>
    <mergeCell ref="G25:G27"/>
    <mergeCell ref="H25:H27"/>
    <mergeCell ref="I25:I27"/>
    <mergeCell ref="J25:J27"/>
    <mergeCell ref="K25:K27"/>
    <mergeCell ref="L25:L27"/>
    <mergeCell ref="N20:N21"/>
    <mergeCell ref="O20:O21"/>
    <mergeCell ref="P20:P21"/>
    <mergeCell ref="Q20:Q21"/>
    <mergeCell ref="R20:R21"/>
    <mergeCell ref="S20:S21"/>
    <mergeCell ref="S25:S27"/>
    <mergeCell ref="T25:T27"/>
    <mergeCell ref="V25:V27"/>
    <mergeCell ref="W25:W27"/>
    <mergeCell ref="A78:B78"/>
    <mergeCell ref="M25:M27"/>
    <mergeCell ref="N25:N27"/>
    <mergeCell ref="O25:O27"/>
    <mergeCell ref="P25:P27"/>
    <mergeCell ref="Q25:Q27"/>
    <mergeCell ref="R25:R27"/>
  </mergeCells>
  <pageMargins left="0.3" right="0.2" top="0.2" bottom="0.1" header="0.3" footer="0.3"/>
  <pageSetup paperSize="8"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
  <sheetViews>
    <sheetView zoomScaleNormal="100" zoomScaleSheetLayoutView="40" workbookViewId="0">
      <selection activeCell="A3" sqref="A3:O4"/>
    </sheetView>
  </sheetViews>
  <sheetFormatPr defaultColWidth="9.125" defaultRowHeight="15" x14ac:dyDescent="0.2"/>
  <cols>
    <col min="1" max="1" width="5.75" style="109" customWidth="1"/>
    <col min="2" max="2" width="33.25" style="109" customWidth="1"/>
    <col min="3" max="3" width="21" style="109" customWidth="1"/>
    <col min="4" max="4" width="15.875" style="110" customWidth="1"/>
    <col min="5" max="5" width="8.25" style="109" customWidth="1"/>
    <col min="6" max="6" width="7.625" style="109" customWidth="1"/>
    <col min="7" max="7" width="10.375" style="109" customWidth="1"/>
    <col min="8" max="8" width="9.875" style="109" bestFit="1" customWidth="1"/>
    <col min="9" max="9" width="8.75" style="109" customWidth="1"/>
    <col min="10" max="10" width="8.75" style="112" customWidth="1"/>
    <col min="11" max="11" width="10" style="109" customWidth="1"/>
    <col min="12" max="12" width="12.125" style="109" customWidth="1"/>
    <col min="13" max="13" width="11" style="113" customWidth="1"/>
    <col min="14" max="14" width="10.125" style="113" customWidth="1"/>
    <col min="15" max="15" width="40.25" style="114" customWidth="1"/>
    <col min="16" max="16" width="15.875" style="109" hidden="1" customWidth="1"/>
    <col min="17" max="18" width="9.125" style="109" hidden="1" customWidth="1"/>
    <col min="19" max="16384" width="9.125" style="109"/>
  </cols>
  <sheetData>
    <row r="1" spans="1:18" ht="12.75" customHeight="1" x14ac:dyDescent="0.2">
      <c r="A1" s="137"/>
      <c r="B1" s="632" t="s">
        <v>1777</v>
      </c>
      <c r="C1" s="138"/>
      <c r="D1" s="138"/>
      <c r="E1" s="138"/>
      <c r="F1" s="138"/>
      <c r="G1" s="138"/>
      <c r="H1" s="138"/>
      <c r="I1" s="138"/>
      <c r="J1" s="632" t="s">
        <v>1778</v>
      </c>
      <c r="K1" s="633"/>
      <c r="L1" s="633"/>
      <c r="M1" s="633"/>
      <c r="N1" s="633"/>
      <c r="O1" s="633"/>
    </row>
    <row r="2" spans="1:18" ht="47.25" customHeight="1" x14ac:dyDescent="0.2">
      <c r="A2" s="138"/>
      <c r="B2" s="632"/>
      <c r="C2" s="138"/>
      <c r="D2" s="138"/>
      <c r="E2" s="138"/>
      <c r="F2" s="138"/>
      <c r="G2" s="138"/>
      <c r="H2" s="138"/>
      <c r="I2" s="138"/>
      <c r="J2" s="633"/>
      <c r="K2" s="633"/>
      <c r="L2" s="633"/>
      <c r="M2" s="633"/>
      <c r="N2" s="633"/>
      <c r="O2" s="633"/>
    </row>
    <row r="3" spans="1:18" ht="28.5" customHeight="1" x14ac:dyDescent="0.2">
      <c r="A3" s="632" t="s">
        <v>1779</v>
      </c>
      <c r="B3" s="633"/>
      <c r="C3" s="633"/>
      <c r="D3" s="633"/>
      <c r="E3" s="633"/>
      <c r="F3" s="633"/>
      <c r="G3" s="633"/>
      <c r="H3" s="633"/>
      <c r="I3" s="633"/>
      <c r="J3" s="633"/>
      <c r="K3" s="633"/>
      <c r="L3" s="633"/>
      <c r="M3" s="633"/>
      <c r="N3" s="633"/>
      <c r="O3" s="633"/>
    </row>
    <row r="4" spans="1:18" ht="47.25" customHeight="1" x14ac:dyDescent="0.2">
      <c r="A4" s="633"/>
      <c r="B4" s="633"/>
      <c r="C4" s="633"/>
      <c r="D4" s="633"/>
      <c r="E4" s="633"/>
      <c r="F4" s="633"/>
      <c r="G4" s="633"/>
      <c r="H4" s="633"/>
      <c r="I4" s="633"/>
      <c r="J4" s="633"/>
      <c r="K4" s="633"/>
      <c r="L4" s="633"/>
      <c r="M4" s="633"/>
      <c r="N4" s="633"/>
      <c r="O4" s="633"/>
    </row>
    <row r="5" spans="1:18" ht="33" customHeight="1" x14ac:dyDescent="0.2">
      <c r="A5" s="628" t="s">
        <v>0</v>
      </c>
      <c r="B5" s="624" t="s">
        <v>1</v>
      </c>
      <c r="C5" s="624" t="s">
        <v>2</v>
      </c>
      <c r="D5" s="624" t="s">
        <v>3</v>
      </c>
      <c r="E5" s="634" t="s">
        <v>1768</v>
      </c>
      <c r="F5" s="634"/>
      <c r="G5" s="634"/>
      <c r="H5" s="634"/>
      <c r="I5" s="634"/>
      <c r="J5" s="634"/>
      <c r="K5" s="635" t="s">
        <v>5</v>
      </c>
      <c r="L5" s="636"/>
      <c r="M5" s="636"/>
      <c r="N5" s="637"/>
      <c r="O5" s="622" t="s">
        <v>6</v>
      </c>
      <c r="P5" s="108"/>
      <c r="Q5" s="108"/>
      <c r="R5" s="108"/>
    </row>
    <row r="6" spans="1:18" ht="78.75" customHeight="1" x14ac:dyDescent="0.2">
      <c r="A6" s="628"/>
      <c r="B6" s="624"/>
      <c r="C6" s="624"/>
      <c r="D6" s="624"/>
      <c r="E6" s="97" t="s">
        <v>1773</v>
      </c>
      <c r="F6" s="97" t="s">
        <v>13</v>
      </c>
      <c r="G6" s="98" t="s">
        <v>15</v>
      </c>
      <c r="H6" s="98" t="s">
        <v>16</v>
      </c>
      <c r="I6" s="98" t="s">
        <v>17</v>
      </c>
      <c r="J6" s="98" t="s">
        <v>14</v>
      </c>
      <c r="K6" s="100" t="s">
        <v>12</v>
      </c>
      <c r="L6" s="100" t="s">
        <v>13</v>
      </c>
      <c r="M6" s="100" t="s">
        <v>1763</v>
      </c>
      <c r="N6" s="98" t="s">
        <v>14</v>
      </c>
      <c r="O6" s="621"/>
      <c r="P6" s="108"/>
      <c r="Q6" s="108"/>
      <c r="R6" s="108"/>
    </row>
    <row r="7" spans="1:18" ht="38.25" customHeight="1" x14ac:dyDescent="0.25">
      <c r="A7" s="101">
        <v>1</v>
      </c>
      <c r="B7" s="121" t="s">
        <v>1756</v>
      </c>
      <c r="C7" s="121" t="s">
        <v>1770</v>
      </c>
      <c r="D7" s="121" t="s">
        <v>1623</v>
      </c>
      <c r="E7" s="101" t="s">
        <v>27</v>
      </c>
      <c r="F7" s="101" t="s">
        <v>27</v>
      </c>
      <c r="G7" s="120">
        <v>703</v>
      </c>
      <c r="H7" s="136">
        <v>199.9</v>
      </c>
      <c r="I7" s="120">
        <f t="shared" ref="I7:I16" si="0">G7-H7</f>
        <v>503.1</v>
      </c>
      <c r="J7" s="120" t="s">
        <v>28</v>
      </c>
      <c r="K7" s="101" t="s">
        <v>29</v>
      </c>
      <c r="L7" s="101" t="s">
        <v>30</v>
      </c>
      <c r="M7" s="122">
        <v>703</v>
      </c>
      <c r="N7" s="120" t="s">
        <v>28</v>
      </c>
      <c r="O7" s="107"/>
      <c r="P7" s="104"/>
      <c r="Q7" s="117"/>
      <c r="R7" s="101" t="s">
        <v>33</v>
      </c>
    </row>
    <row r="8" spans="1:18" ht="47.25" x14ac:dyDescent="0.2">
      <c r="A8" s="101">
        <v>2</v>
      </c>
      <c r="B8" s="121" t="s">
        <v>1612</v>
      </c>
      <c r="C8" s="121" t="s">
        <v>121</v>
      </c>
      <c r="D8" s="121" t="s">
        <v>1623</v>
      </c>
      <c r="E8" s="101" t="s">
        <v>27</v>
      </c>
      <c r="F8" s="101" t="s">
        <v>125</v>
      </c>
      <c r="G8" s="120">
        <v>162</v>
      </c>
      <c r="H8" s="136">
        <v>72.7</v>
      </c>
      <c r="I8" s="120">
        <f t="shared" si="0"/>
        <v>89.3</v>
      </c>
      <c r="J8" s="120" t="s">
        <v>28</v>
      </c>
      <c r="K8" s="101" t="s">
        <v>29</v>
      </c>
      <c r="L8" s="101" t="s">
        <v>126</v>
      </c>
      <c r="M8" s="122">
        <v>162</v>
      </c>
      <c r="N8" s="120" t="s">
        <v>28</v>
      </c>
      <c r="O8" s="107"/>
      <c r="P8" s="118"/>
      <c r="Q8" s="102"/>
      <c r="R8" s="101"/>
    </row>
    <row r="9" spans="1:18" ht="33" customHeight="1" x14ac:dyDescent="0.2">
      <c r="A9" s="101">
        <v>3</v>
      </c>
      <c r="B9" s="121" t="s">
        <v>1545</v>
      </c>
      <c r="C9" s="102" t="s">
        <v>35</v>
      </c>
      <c r="D9" s="121" t="s">
        <v>1623</v>
      </c>
      <c r="E9" s="101" t="s">
        <v>27</v>
      </c>
      <c r="F9" s="101" t="s">
        <v>485</v>
      </c>
      <c r="G9" s="120">
        <v>32.6</v>
      </c>
      <c r="H9" s="136">
        <v>14.8</v>
      </c>
      <c r="I9" s="120">
        <f t="shared" si="0"/>
        <v>17.8</v>
      </c>
      <c r="J9" s="120" t="s">
        <v>28</v>
      </c>
      <c r="K9" s="101">
        <v>18</v>
      </c>
      <c r="L9" s="101">
        <v>978</v>
      </c>
      <c r="M9" s="122">
        <v>32.6</v>
      </c>
      <c r="N9" s="120" t="s">
        <v>28</v>
      </c>
      <c r="O9" s="107"/>
      <c r="P9" s="103"/>
      <c r="Q9" s="102"/>
      <c r="R9" s="101" t="s">
        <v>1548</v>
      </c>
    </row>
    <row r="10" spans="1:18" ht="31.5" x14ac:dyDescent="0.2">
      <c r="A10" s="101">
        <v>4</v>
      </c>
      <c r="B10" s="102" t="s">
        <v>127</v>
      </c>
      <c r="C10" s="102" t="s">
        <v>35</v>
      </c>
      <c r="D10" s="121" t="s">
        <v>1623</v>
      </c>
      <c r="E10" s="101" t="s">
        <v>27</v>
      </c>
      <c r="F10" s="101" t="s">
        <v>131</v>
      </c>
      <c r="G10" s="120">
        <v>64.8</v>
      </c>
      <c r="H10" s="136">
        <v>28.7</v>
      </c>
      <c r="I10" s="120">
        <f t="shared" si="0"/>
        <v>36.099999999999994</v>
      </c>
      <c r="J10" s="120" t="s">
        <v>28</v>
      </c>
      <c r="K10" s="101" t="s">
        <v>29</v>
      </c>
      <c r="L10" s="101" t="s">
        <v>132</v>
      </c>
      <c r="M10" s="122">
        <v>64.8</v>
      </c>
      <c r="N10" s="120" t="s">
        <v>28</v>
      </c>
      <c r="O10" s="107"/>
      <c r="P10" s="104"/>
      <c r="Q10" s="102"/>
      <c r="R10" s="101"/>
    </row>
    <row r="11" spans="1:18" ht="31.5" x14ac:dyDescent="0.2">
      <c r="A11" s="101">
        <v>5</v>
      </c>
      <c r="B11" s="102" t="s">
        <v>1613</v>
      </c>
      <c r="C11" s="121" t="s">
        <v>1614</v>
      </c>
      <c r="D11" s="121" t="s">
        <v>1623</v>
      </c>
      <c r="E11" s="101" t="s">
        <v>27</v>
      </c>
      <c r="F11" s="101" t="s">
        <v>137</v>
      </c>
      <c r="G11" s="120">
        <v>97.5</v>
      </c>
      <c r="H11" s="136">
        <v>42.9</v>
      </c>
      <c r="I11" s="120">
        <f t="shared" si="0"/>
        <v>54.6</v>
      </c>
      <c r="J11" s="120" t="s">
        <v>28</v>
      </c>
      <c r="K11" s="101" t="s">
        <v>29</v>
      </c>
      <c r="L11" s="101" t="s">
        <v>138</v>
      </c>
      <c r="M11" s="122">
        <v>97.5</v>
      </c>
      <c r="N11" s="120" t="s">
        <v>28</v>
      </c>
      <c r="O11" s="107"/>
      <c r="P11" s="103" t="s">
        <v>140</v>
      </c>
      <c r="Q11" s="102"/>
      <c r="R11" s="101" t="s">
        <v>141</v>
      </c>
    </row>
    <row r="12" spans="1:18" ht="31.5" x14ac:dyDescent="0.2">
      <c r="A12" s="101">
        <v>6</v>
      </c>
      <c r="B12" s="102" t="s">
        <v>198</v>
      </c>
      <c r="C12" s="102" t="s">
        <v>35</v>
      </c>
      <c r="D12" s="121" t="s">
        <v>1623</v>
      </c>
      <c r="E12" s="101" t="s">
        <v>27</v>
      </c>
      <c r="F12" s="101" t="s">
        <v>203</v>
      </c>
      <c r="G12" s="120">
        <v>97.1</v>
      </c>
      <c r="H12" s="136">
        <v>40.6</v>
      </c>
      <c r="I12" s="120">
        <f t="shared" si="0"/>
        <v>56.499999999999993</v>
      </c>
      <c r="J12" s="120" t="s">
        <v>28</v>
      </c>
      <c r="K12" s="101" t="s">
        <v>29</v>
      </c>
      <c r="L12" s="101">
        <v>991</v>
      </c>
      <c r="M12" s="122">
        <v>97.1</v>
      </c>
      <c r="N12" s="120" t="s">
        <v>28</v>
      </c>
      <c r="O12" s="107"/>
      <c r="P12" s="103" t="s">
        <v>204</v>
      </c>
      <c r="Q12" s="102"/>
      <c r="R12" s="101"/>
    </row>
    <row r="13" spans="1:18" ht="31.5" x14ac:dyDescent="0.2">
      <c r="A13" s="101">
        <v>7</v>
      </c>
      <c r="B13" s="102" t="s">
        <v>259</v>
      </c>
      <c r="C13" s="102" t="s">
        <v>35</v>
      </c>
      <c r="D13" s="121" t="s">
        <v>1623</v>
      </c>
      <c r="E13" s="101" t="s">
        <v>27</v>
      </c>
      <c r="F13" s="101" t="s">
        <v>263</v>
      </c>
      <c r="G13" s="120">
        <v>32.299999999999997</v>
      </c>
      <c r="H13" s="136">
        <v>12.9</v>
      </c>
      <c r="I13" s="120">
        <f t="shared" si="0"/>
        <v>19.399999999999999</v>
      </c>
      <c r="J13" s="120" t="s">
        <v>28</v>
      </c>
      <c r="K13" s="101" t="s">
        <v>29</v>
      </c>
      <c r="L13" s="101">
        <v>1001</v>
      </c>
      <c r="M13" s="122">
        <v>32.299999999999997</v>
      </c>
      <c r="N13" s="120" t="s">
        <v>28</v>
      </c>
      <c r="O13" s="107"/>
      <c r="P13" s="103" t="s">
        <v>264</v>
      </c>
      <c r="Q13" s="102"/>
      <c r="R13" s="101"/>
    </row>
    <row r="14" spans="1:18" ht="31.5" x14ac:dyDescent="0.2">
      <c r="A14" s="101">
        <v>8</v>
      </c>
      <c r="B14" s="102" t="s">
        <v>1555</v>
      </c>
      <c r="C14" s="102" t="s">
        <v>35</v>
      </c>
      <c r="D14" s="121" t="s">
        <v>1623</v>
      </c>
      <c r="E14" s="101" t="s">
        <v>27</v>
      </c>
      <c r="F14" s="101" t="s">
        <v>289</v>
      </c>
      <c r="G14" s="120">
        <v>162</v>
      </c>
      <c r="H14" s="136">
        <v>63.3</v>
      </c>
      <c r="I14" s="120">
        <f t="shared" si="0"/>
        <v>98.7</v>
      </c>
      <c r="J14" s="120" t="s">
        <v>28</v>
      </c>
      <c r="K14" s="101" t="s">
        <v>29</v>
      </c>
      <c r="L14" s="101">
        <v>1005</v>
      </c>
      <c r="M14" s="122">
        <v>162</v>
      </c>
      <c r="N14" s="120" t="s">
        <v>28</v>
      </c>
      <c r="O14" s="107"/>
      <c r="P14" s="103" t="s">
        <v>291</v>
      </c>
      <c r="Q14" s="102"/>
      <c r="R14" s="101" t="s">
        <v>141</v>
      </c>
    </row>
    <row r="15" spans="1:18" ht="31.5" x14ac:dyDescent="0.2">
      <c r="A15" s="101">
        <v>9</v>
      </c>
      <c r="B15" s="102" t="s">
        <v>1556</v>
      </c>
      <c r="C15" s="102" t="s">
        <v>35</v>
      </c>
      <c r="D15" s="121" t="s">
        <v>1623</v>
      </c>
      <c r="E15" s="101" t="s">
        <v>27</v>
      </c>
      <c r="F15" s="101" t="s">
        <v>325</v>
      </c>
      <c r="G15" s="120">
        <v>32.6</v>
      </c>
      <c r="H15" s="136">
        <v>12.3</v>
      </c>
      <c r="I15" s="120">
        <f t="shared" si="0"/>
        <v>20.3</v>
      </c>
      <c r="J15" s="120" t="s">
        <v>28</v>
      </c>
      <c r="K15" s="101" t="s">
        <v>29</v>
      </c>
      <c r="L15" s="101">
        <v>1017</v>
      </c>
      <c r="M15" s="122">
        <v>32.6</v>
      </c>
      <c r="N15" s="120" t="s">
        <v>28</v>
      </c>
      <c r="O15" s="107"/>
      <c r="P15" s="103" t="s">
        <v>327</v>
      </c>
      <c r="Q15" s="102"/>
      <c r="R15" s="101" t="s">
        <v>141</v>
      </c>
    </row>
    <row r="16" spans="1:18" ht="47.25" x14ac:dyDescent="0.2">
      <c r="A16" s="101">
        <v>10</v>
      </c>
      <c r="B16" s="102" t="s">
        <v>369</v>
      </c>
      <c r="C16" s="121" t="s">
        <v>1615</v>
      </c>
      <c r="D16" s="121" t="s">
        <v>1623</v>
      </c>
      <c r="E16" s="101" t="s">
        <v>27</v>
      </c>
      <c r="F16" s="101" t="s">
        <v>373</v>
      </c>
      <c r="G16" s="120">
        <v>64.8</v>
      </c>
      <c r="H16" s="136">
        <v>24.4</v>
      </c>
      <c r="I16" s="120">
        <f t="shared" si="0"/>
        <v>40.4</v>
      </c>
      <c r="J16" s="120" t="s">
        <v>28</v>
      </c>
      <c r="K16" s="101" t="s">
        <v>29</v>
      </c>
      <c r="L16" s="101">
        <v>1018</v>
      </c>
      <c r="M16" s="122">
        <v>64.8</v>
      </c>
      <c r="N16" s="120" t="s">
        <v>28</v>
      </c>
      <c r="O16" s="107"/>
      <c r="P16" s="103" t="s">
        <v>374</v>
      </c>
      <c r="Q16" s="102"/>
      <c r="R16" s="101"/>
    </row>
    <row r="17" spans="1:18" ht="31.5" x14ac:dyDescent="0.2">
      <c r="A17" s="612">
        <v>11</v>
      </c>
      <c r="B17" s="121" t="s">
        <v>375</v>
      </c>
      <c r="C17" s="102" t="s">
        <v>35</v>
      </c>
      <c r="D17" s="121" t="s">
        <v>1623</v>
      </c>
      <c r="E17" s="612" t="s">
        <v>27</v>
      </c>
      <c r="F17" s="612" t="s">
        <v>379</v>
      </c>
      <c r="G17" s="616">
        <v>64.8</v>
      </c>
      <c r="H17" s="629">
        <v>24.4</v>
      </c>
      <c r="I17" s="616">
        <f>G17-H17</f>
        <v>40.4</v>
      </c>
      <c r="J17" s="616" t="s">
        <v>28</v>
      </c>
      <c r="K17" s="612" t="s">
        <v>29</v>
      </c>
      <c r="L17" s="612">
        <v>1019</v>
      </c>
      <c r="M17" s="613">
        <v>64.8</v>
      </c>
      <c r="N17" s="616" t="s">
        <v>28</v>
      </c>
      <c r="O17" s="107"/>
      <c r="P17" s="103" t="s">
        <v>380</v>
      </c>
      <c r="Q17" s="102"/>
      <c r="R17" s="101"/>
    </row>
    <row r="18" spans="1:18" ht="31.5" x14ac:dyDescent="0.2">
      <c r="A18" s="612"/>
      <c r="B18" s="121" t="s">
        <v>381</v>
      </c>
      <c r="C18" s="102" t="s">
        <v>35</v>
      </c>
      <c r="D18" s="121" t="s">
        <v>1623</v>
      </c>
      <c r="E18" s="612"/>
      <c r="F18" s="612"/>
      <c r="G18" s="616"/>
      <c r="H18" s="629"/>
      <c r="I18" s="616"/>
      <c r="J18" s="616"/>
      <c r="K18" s="612"/>
      <c r="L18" s="612"/>
      <c r="M18" s="613"/>
      <c r="N18" s="616"/>
      <c r="O18" s="107"/>
      <c r="P18" s="103"/>
      <c r="Q18" s="102"/>
      <c r="R18" s="101"/>
    </row>
    <row r="19" spans="1:18" ht="31.5" x14ac:dyDescent="0.2">
      <c r="A19" s="101">
        <v>12</v>
      </c>
      <c r="B19" s="121" t="s">
        <v>1560</v>
      </c>
      <c r="C19" s="102" t="s">
        <v>35</v>
      </c>
      <c r="D19" s="121" t="s">
        <v>1623</v>
      </c>
      <c r="E19" s="101" t="s">
        <v>27</v>
      </c>
      <c r="F19" s="101" t="s">
        <v>408</v>
      </c>
      <c r="G19" s="120">
        <v>162.4</v>
      </c>
      <c r="H19" s="136">
        <v>58.8</v>
      </c>
      <c r="I19" s="120">
        <f>G19-H19</f>
        <v>103.60000000000001</v>
      </c>
      <c r="J19" s="120" t="s">
        <v>28</v>
      </c>
      <c r="K19" s="101" t="s">
        <v>29</v>
      </c>
      <c r="L19" s="101">
        <v>1024</v>
      </c>
      <c r="M19" s="122">
        <v>162.4</v>
      </c>
      <c r="N19" s="120" t="s">
        <v>28</v>
      </c>
      <c r="O19" s="107"/>
      <c r="P19" s="103" t="s">
        <v>410</v>
      </c>
      <c r="Q19" s="102"/>
      <c r="R19" s="101"/>
    </row>
    <row r="20" spans="1:18" ht="31.5" x14ac:dyDescent="0.2">
      <c r="A20" s="101">
        <v>13</v>
      </c>
      <c r="B20" s="102" t="s">
        <v>843</v>
      </c>
      <c r="C20" s="102" t="s">
        <v>35</v>
      </c>
      <c r="D20" s="121" t="s">
        <v>1624</v>
      </c>
      <c r="E20" s="101">
        <v>5</v>
      </c>
      <c r="F20" s="101">
        <v>5</v>
      </c>
      <c r="G20" s="120">
        <v>272.2</v>
      </c>
      <c r="H20" s="136">
        <v>4.5999999999999996</v>
      </c>
      <c r="I20" s="120">
        <f>G20-H20</f>
        <v>267.59999999999997</v>
      </c>
      <c r="J20" s="120" t="s">
        <v>28</v>
      </c>
      <c r="K20" s="101">
        <v>18</v>
      </c>
      <c r="L20" s="101">
        <v>759</v>
      </c>
      <c r="M20" s="122">
        <v>272.2</v>
      </c>
      <c r="N20" s="120" t="s">
        <v>28</v>
      </c>
      <c r="O20" s="107"/>
      <c r="P20" s="103"/>
      <c r="Q20" s="102"/>
      <c r="R20" s="101"/>
    </row>
    <row r="21" spans="1:18" ht="31.5" x14ac:dyDescent="0.2">
      <c r="A21" s="101">
        <v>14</v>
      </c>
      <c r="B21" s="102" t="s">
        <v>1620</v>
      </c>
      <c r="C21" s="102" t="s">
        <v>35</v>
      </c>
      <c r="D21" s="121" t="s">
        <v>1625</v>
      </c>
      <c r="E21" s="101" t="s">
        <v>424</v>
      </c>
      <c r="F21" s="101" t="s">
        <v>485</v>
      </c>
      <c r="G21" s="120">
        <v>36.5</v>
      </c>
      <c r="H21" s="136">
        <v>12.7</v>
      </c>
      <c r="I21" s="120">
        <f>G21-H21</f>
        <v>23.8</v>
      </c>
      <c r="J21" s="120" t="s">
        <v>28</v>
      </c>
      <c r="K21" s="101" t="s">
        <v>29</v>
      </c>
      <c r="L21" s="101" t="s">
        <v>486</v>
      </c>
      <c r="M21" s="122">
        <v>36.5</v>
      </c>
      <c r="N21" s="120" t="s">
        <v>28</v>
      </c>
      <c r="O21" s="107"/>
      <c r="P21" s="103" t="s">
        <v>489</v>
      </c>
      <c r="Q21" s="102"/>
      <c r="R21" s="101"/>
    </row>
    <row r="22" spans="1:18" ht="51.75" customHeight="1" x14ac:dyDescent="0.2">
      <c r="A22" s="612">
        <v>15</v>
      </c>
      <c r="B22" s="102" t="s">
        <v>516</v>
      </c>
      <c r="C22" s="121" t="s">
        <v>1626</v>
      </c>
      <c r="D22" s="618" t="s">
        <v>1625</v>
      </c>
      <c r="E22" s="612" t="s">
        <v>424</v>
      </c>
      <c r="F22" s="612" t="s">
        <v>29</v>
      </c>
      <c r="G22" s="616">
        <v>72</v>
      </c>
      <c r="H22" s="629">
        <v>25.5</v>
      </c>
      <c r="I22" s="616">
        <f>G22-H22</f>
        <v>46.5</v>
      </c>
      <c r="J22" s="616" t="s">
        <v>28</v>
      </c>
      <c r="K22" s="612" t="s">
        <v>29</v>
      </c>
      <c r="L22" s="612" t="s">
        <v>521</v>
      </c>
      <c r="M22" s="613">
        <v>72</v>
      </c>
      <c r="N22" s="616" t="s">
        <v>28</v>
      </c>
      <c r="O22" s="616"/>
      <c r="P22" s="103"/>
      <c r="Q22" s="102"/>
      <c r="R22" s="101"/>
    </row>
    <row r="23" spans="1:18" ht="84.75" customHeight="1" x14ac:dyDescent="0.2">
      <c r="A23" s="612"/>
      <c r="B23" s="102" t="s">
        <v>522</v>
      </c>
      <c r="C23" s="121" t="s">
        <v>1771</v>
      </c>
      <c r="D23" s="618"/>
      <c r="E23" s="612"/>
      <c r="F23" s="612"/>
      <c r="G23" s="616"/>
      <c r="H23" s="629"/>
      <c r="I23" s="616"/>
      <c r="J23" s="616"/>
      <c r="K23" s="612"/>
      <c r="L23" s="612"/>
      <c r="M23" s="613"/>
      <c r="N23" s="616"/>
      <c r="O23" s="616"/>
      <c r="P23" s="103"/>
      <c r="Q23" s="102"/>
      <c r="R23" s="101"/>
    </row>
    <row r="24" spans="1:18" ht="63" customHeight="1" x14ac:dyDescent="0.2">
      <c r="A24" s="612"/>
      <c r="B24" s="102" t="s">
        <v>525</v>
      </c>
      <c r="C24" s="121" t="s">
        <v>1627</v>
      </c>
      <c r="D24" s="618"/>
      <c r="E24" s="612"/>
      <c r="F24" s="612"/>
      <c r="G24" s="616"/>
      <c r="H24" s="629"/>
      <c r="I24" s="616"/>
      <c r="J24" s="616"/>
      <c r="K24" s="612"/>
      <c r="L24" s="612"/>
      <c r="M24" s="613"/>
      <c r="N24" s="616"/>
      <c r="O24" s="616"/>
      <c r="P24" s="103"/>
      <c r="Q24" s="102"/>
      <c r="R24" s="101"/>
    </row>
    <row r="25" spans="1:18" ht="31.5" x14ac:dyDescent="0.2">
      <c r="A25" s="101">
        <v>16</v>
      </c>
      <c r="B25" s="102" t="s">
        <v>1634</v>
      </c>
      <c r="C25" s="102" t="s">
        <v>35</v>
      </c>
      <c r="D25" s="121" t="s">
        <v>1632</v>
      </c>
      <c r="E25" s="101">
        <v>5</v>
      </c>
      <c r="F25" s="101">
        <v>20</v>
      </c>
      <c r="G25" s="120">
        <v>108</v>
      </c>
      <c r="H25" s="136">
        <v>1.8</v>
      </c>
      <c r="I25" s="120">
        <f>G25-H25</f>
        <v>106.2</v>
      </c>
      <c r="J25" s="120" t="s">
        <v>28</v>
      </c>
      <c r="K25" s="101">
        <v>18</v>
      </c>
      <c r="L25" s="101">
        <v>1102</v>
      </c>
      <c r="M25" s="122">
        <v>108</v>
      </c>
      <c r="N25" s="120" t="s">
        <v>28</v>
      </c>
      <c r="O25" s="107"/>
      <c r="P25" s="104"/>
      <c r="Q25" s="102"/>
      <c r="R25" s="101"/>
    </row>
    <row r="26" spans="1:18" ht="49.5" customHeight="1" x14ac:dyDescent="0.2">
      <c r="A26" s="101">
        <v>17</v>
      </c>
      <c r="B26" s="102" t="s">
        <v>1636</v>
      </c>
      <c r="C26" s="121" t="s">
        <v>1772</v>
      </c>
      <c r="D26" s="121" t="s">
        <v>1632</v>
      </c>
      <c r="E26" s="101">
        <v>5</v>
      </c>
      <c r="F26" s="101">
        <v>21</v>
      </c>
      <c r="G26" s="120">
        <v>107.9</v>
      </c>
      <c r="H26" s="136">
        <v>1.2</v>
      </c>
      <c r="I26" s="120">
        <f t="shared" ref="I26:I50" si="1">G26-H26</f>
        <v>106.7</v>
      </c>
      <c r="J26" s="120" t="s">
        <v>28</v>
      </c>
      <c r="K26" s="101">
        <v>18</v>
      </c>
      <c r="L26" s="101">
        <v>1111</v>
      </c>
      <c r="M26" s="122">
        <v>107.9</v>
      </c>
      <c r="N26" s="120" t="s">
        <v>28</v>
      </c>
      <c r="O26" s="107"/>
      <c r="P26" s="104"/>
      <c r="Q26" s="102"/>
      <c r="R26" s="101"/>
    </row>
    <row r="27" spans="1:18" ht="31.5" x14ac:dyDescent="0.2">
      <c r="A27" s="101">
        <v>18</v>
      </c>
      <c r="B27" s="102" t="s">
        <v>534</v>
      </c>
      <c r="C27" s="102" t="s">
        <v>35</v>
      </c>
      <c r="D27" s="121" t="s">
        <v>1625</v>
      </c>
      <c r="E27" s="101" t="s">
        <v>424</v>
      </c>
      <c r="F27" s="101" t="s">
        <v>137</v>
      </c>
      <c r="G27" s="120">
        <v>291.2</v>
      </c>
      <c r="H27" s="136">
        <v>100.4</v>
      </c>
      <c r="I27" s="120">
        <f t="shared" si="1"/>
        <v>190.79999999999998</v>
      </c>
      <c r="J27" s="120" t="s">
        <v>28</v>
      </c>
      <c r="K27" s="101" t="s">
        <v>29</v>
      </c>
      <c r="L27" s="101" t="s">
        <v>539</v>
      </c>
      <c r="M27" s="122">
        <v>291.2</v>
      </c>
      <c r="N27" s="120" t="s">
        <v>28</v>
      </c>
      <c r="O27" s="107"/>
      <c r="P27" s="103" t="s">
        <v>540</v>
      </c>
      <c r="Q27" s="102"/>
      <c r="R27" s="101"/>
    </row>
    <row r="28" spans="1:18" ht="54" customHeight="1" x14ac:dyDescent="0.2">
      <c r="A28" s="101">
        <v>19</v>
      </c>
      <c r="B28" s="121" t="s">
        <v>1638</v>
      </c>
      <c r="C28" s="102" t="s">
        <v>35</v>
      </c>
      <c r="D28" s="121" t="s">
        <v>1625</v>
      </c>
      <c r="E28" s="101" t="s">
        <v>424</v>
      </c>
      <c r="F28" s="101" t="s">
        <v>146</v>
      </c>
      <c r="G28" s="120">
        <v>146.5</v>
      </c>
      <c r="H28" s="136">
        <v>50.1</v>
      </c>
      <c r="I28" s="120">
        <f t="shared" si="1"/>
        <v>96.4</v>
      </c>
      <c r="J28" s="120" t="s">
        <v>28</v>
      </c>
      <c r="K28" s="101" t="s">
        <v>29</v>
      </c>
      <c r="L28" s="101" t="s">
        <v>543</v>
      </c>
      <c r="M28" s="122">
        <v>146.5</v>
      </c>
      <c r="N28" s="120" t="s">
        <v>28</v>
      </c>
      <c r="O28" s="107"/>
      <c r="P28" s="103" t="s">
        <v>545</v>
      </c>
      <c r="Q28" s="102"/>
      <c r="R28" s="101" t="s">
        <v>141</v>
      </c>
    </row>
    <row r="29" spans="1:18" ht="31.5" x14ac:dyDescent="0.2">
      <c r="A29" s="101">
        <v>20</v>
      </c>
      <c r="B29" s="121" t="s">
        <v>1639</v>
      </c>
      <c r="C29" s="102" t="s">
        <v>35</v>
      </c>
      <c r="D29" s="121" t="s">
        <v>1625</v>
      </c>
      <c r="E29" s="101" t="s">
        <v>424</v>
      </c>
      <c r="F29" s="101" t="s">
        <v>161</v>
      </c>
      <c r="G29" s="120">
        <v>73.5</v>
      </c>
      <c r="H29" s="136">
        <v>24.9</v>
      </c>
      <c r="I29" s="120">
        <f t="shared" si="1"/>
        <v>48.6</v>
      </c>
      <c r="J29" s="120" t="s">
        <v>28</v>
      </c>
      <c r="K29" s="101" t="s">
        <v>29</v>
      </c>
      <c r="L29" s="101" t="s">
        <v>549</v>
      </c>
      <c r="M29" s="122">
        <v>73.5</v>
      </c>
      <c r="N29" s="120" t="s">
        <v>28</v>
      </c>
      <c r="O29" s="107"/>
      <c r="P29" s="103" t="s">
        <v>551</v>
      </c>
      <c r="Q29" s="102"/>
      <c r="R29" s="101"/>
    </row>
    <row r="30" spans="1:18" ht="31.5" x14ac:dyDescent="0.2">
      <c r="A30" s="101">
        <v>21</v>
      </c>
      <c r="B30" s="102" t="s">
        <v>1640</v>
      </c>
      <c r="C30" s="102" t="s">
        <v>35</v>
      </c>
      <c r="D30" s="121" t="s">
        <v>1625</v>
      </c>
      <c r="E30" s="101" t="s">
        <v>424</v>
      </c>
      <c r="F30" s="101" t="s">
        <v>182</v>
      </c>
      <c r="G30" s="120">
        <v>184.6</v>
      </c>
      <c r="H30" s="136">
        <v>62.4</v>
      </c>
      <c r="I30" s="120">
        <f t="shared" si="1"/>
        <v>122.19999999999999</v>
      </c>
      <c r="J30" s="120" t="s">
        <v>28</v>
      </c>
      <c r="K30" s="101" t="s">
        <v>29</v>
      </c>
      <c r="L30" s="101" t="s">
        <v>559</v>
      </c>
      <c r="M30" s="122">
        <v>184.6</v>
      </c>
      <c r="N30" s="120" t="s">
        <v>28</v>
      </c>
      <c r="O30" s="107"/>
      <c r="P30" s="103" t="s">
        <v>560</v>
      </c>
      <c r="Q30" s="102"/>
      <c r="R30" s="101"/>
    </row>
    <row r="31" spans="1:18" ht="31.5" x14ac:dyDescent="0.2">
      <c r="A31" s="101">
        <v>22</v>
      </c>
      <c r="B31" s="102" t="s">
        <v>1642</v>
      </c>
      <c r="C31" s="102" t="s">
        <v>35</v>
      </c>
      <c r="D31" s="121" t="s">
        <v>1625</v>
      </c>
      <c r="E31" s="101" t="s">
        <v>424</v>
      </c>
      <c r="F31" s="101" t="s">
        <v>575</v>
      </c>
      <c r="G31" s="120">
        <v>111.9</v>
      </c>
      <c r="H31" s="136">
        <v>37.6</v>
      </c>
      <c r="I31" s="120">
        <f t="shared" si="1"/>
        <v>74.300000000000011</v>
      </c>
      <c r="J31" s="120" t="s">
        <v>28</v>
      </c>
      <c r="K31" s="101" t="s">
        <v>29</v>
      </c>
      <c r="L31" s="101" t="s">
        <v>576</v>
      </c>
      <c r="M31" s="122">
        <v>111.9</v>
      </c>
      <c r="N31" s="120" t="s">
        <v>28</v>
      </c>
      <c r="O31" s="107"/>
      <c r="P31" s="103" t="s">
        <v>578</v>
      </c>
      <c r="Q31" s="102"/>
      <c r="R31" s="101" t="s">
        <v>141</v>
      </c>
    </row>
    <row r="32" spans="1:18" ht="35.25" customHeight="1" x14ac:dyDescent="0.2">
      <c r="A32" s="101">
        <v>23</v>
      </c>
      <c r="B32" s="121" t="s">
        <v>1646</v>
      </c>
      <c r="C32" s="102" t="s">
        <v>35</v>
      </c>
      <c r="D32" s="121" t="s">
        <v>1625</v>
      </c>
      <c r="E32" s="101" t="s">
        <v>424</v>
      </c>
      <c r="F32" s="101" t="s">
        <v>203</v>
      </c>
      <c r="G32" s="120">
        <v>147.80000000000001</v>
      </c>
      <c r="H32" s="136">
        <v>49.8</v>
      </c>
      <c r="I32" s="120">
        <f t="shared" si="1"/>
        <v>98.000000000000014</v>
      </c>
      <c r="J32" s="120" t="s">
        <v>28</v>
      </c>
      <c r="K32" s="101" t="s">
        <v>29</v>
      </c>
      <c r="L32" s="101" t="s">
        <v>582</v>
      </c>
      <c r="M32" s="122">
        <v>147.80000000000001</v>
      </c>
      <c r="N32" s="120" t="s">
        <v>28</v>
      </c>
      <c r="O32" s="107"/>
      <c r="P32" s="104"/>
      <c r="Q32" s="102"/>
      <c r="R32" s="101" t="s">
        <v>141</v>
      </c>
    </row>
    <row r="33" spans="1:18" ht="31.5" x14ac:dyDescent="0.2">
      <c r="A33" s="101">
        <v>24</v>
      </c>
      <c r="B33" s="121" t="s">
        <v>1647</v>
      </c>
      <c r="C33" s="102" t="s">
        <v>35</v>
      </c>
      <c r="D33" s="121" t="s">
        <v>1625</v>
      </c>
      <c r="E33" s="101" t="s">
        <v>424</v>
      </c>
      <c r="F33" s="101" t="s">
        <v>649</v>
      </c>
      <c r="G33" s="120">
        <v>37.700000000000003</v>
      </c>
      <c r="H33" s="136">
        <v>12.4</v>
      </c>
      <c r="I33" s="120">
        <f t="shared" si="1"/>
        <v>25.300000000000004</v>
      </c>
      <c r="J33" s="120" t="s">
        <v>28</v>
      </c>
      <c r="K33" s="101" t="s">
        <v>29</v>
      </c>
      <c r="L33" s="101" t="s">
        <v>1582</v>
      </c>
      <c r="M33" s="122">
        <v>37.700000000000003</v>
      </c>
      <c r="N33" s="120" t="s">
        <v>28</v>
      </c>
      <c r="O33" s="107"/>
      <c r="P33" s="103"/>
      <c r="Q33" s="102"/>
      <c r="R33" s="101"/>
    </row>
    <row r="34" spans="1:18" ht="31.5" x14ac:dyDescent="0.2">
      <c r="A34" s="101">
        <v>25</v>
      </c>
      <c r="B34" s="121" t="s">
        <v>1649</v>
      </c>
      <c r="C34" s="102" t="s">
        <v>35</v>
      </c>
      <c r="D34" s="121" t="s">
        <v>1625</v>
      </c>
      <c r="E34" s="101" t="s">
        <v>424</v>
      </c>
      <c r="F34" s="101" t="s">
        <v>237</v>
      </c>
      <c r="G34" s="120">
        <v>114.4</v>
      </c>
      <c r="H34" s="136">
        <v>37.5</v>
      </c>
      <c r="I34" s="120">
        <f t="shared" si="1"/>
        <v>76.900000000000006</v>
      </c>
      <c r="J34" s="120" t="s">
        <v>28</v>
      </c>
      <c r="K34" s="101" t="s">
        <v>29</v>
      </c>
      <c r="L34" s="101" t="s">
        <v>611</v>
      </c>
      <c r="M34" s="122">
        <v>114.4</v>
      </c>
      <c r="N34" s="120" t="s">
        <v>28</v>
      </c>
      <c r="O34" s="107"/>
      <c r="P34" s="104"/>
      <c r="Q34" s="102"/>
      <c r="R34" s="101" t="s">
        <v>141</v>
      </c>
    </row>
    <row r="35" spans="1:18" ht="34.5" customHeight="1" x14ac:dyDescent="0.2">
      <c r="A35" s="101">
        <v>26</v>
      </c>
      <c r="B35" s="121" t="s">
        <v>1650</v>
      </c>
      <c r="C35" s="102" t="s">
        <v>35</v>
      </c>
      <c r="D35" s="121" t="s">
        <v>1625</v>
      </c>
      <c r="E35" s="101">
        <v>5</v>
      </c>
      <c r="F35" s="101">
        <v>46</v>
      </c>
      <c r="G35" s="120">
        <v>77.3</v>
      </c>
      <c r="H35" s="136">
        <v>24.9</v>
      </c>
      <c r="I35" s="120">
        <f t="shared" si="1"/>
        <v>52.4</v>
      </c>
      <c r="J35" s="120" t="s">
        <v>28</v>
      </c>
      <c r="K35" s="101"/>
      <c r="L35" s="101"/>
      <c r="M35" s="122">
        <v>77.3</v>
      </c>
      <c r="N35" s="120" t="s">
        <v>28</v>
      </c>
      <c r="O35" s="107"/>
      <c r="P35" s="123" t="s">
        <v>1581</v>
      </c>
      <c r="Q35" s="102"/>
      <c r="R35" s="101"/>
    </row>
    <row r="36" spans="1:18" ht="35.25" customHeight="1" x14ac:dyDescent="0.2">
      <c r="A36" s="101">
        <v>27</v>
      </c>
      <c r="B36" s="121" t="s">
        <v>1651</v>
      </c>
      <c r="C36" s="102" t="s">
        <v>35</v>
      </c>
      <c r="D36" s="121" t="s">
        <v>1625</v>
      </c>
      <c r="E36" s="101" t="s">
        <v>424</v>
      </c>
      <c r="F36" s="101" t="s">
        <v>296</v>
      </c>
      <c r="G36" s="120">
        <v>76.599999999999994</v>
      </c>
      <c r="H36" s="136">
        <v>24.8</v>
      </c>
      <c r="I36" s="120">
        <f t="shared" si="1"/>
        <v>51.8</v>
      </c>
      <c r="J36" s="120" t="s">
        <v>28</v>
      </c>
      <c r="K36" s="101" t="s">
        <v>168</v>
      </c>
      <c r="L36" s="101" t="s">
        <v>431</v>
      </c>
      <c r="M36" s="122">
        <v>76.599999999999994</v>
      </c>
      <c r="N36" s="120" t="s">
        <v>28</v>
      </c>
      <c r="O36" s="107"/>
      <c r="P36" s="104"/>
      <c r="Q36" s="102"/>
      <c r="R36" s="101" t="s">
        <v>141</v>
      </c>
    </row>
    <row r="37" spans="1:18" ht="31.5" x14ac:dyDescent="0.2">
      <c r="A37" s="101">
        <v>28</v>
      </c>
      <c r="B37" s="102" t="s">
        <v>664</v>
      </c>
      <c r="C37" s="102" t="s">
        <v>35</v>
      </c>
      <c r="D37" s="121" t="s">
        <v>1625</v>
      </c>
      <c r="E37" s="101" t="s">
        <v>424</v>
      </c>
      <c r="F37" s="101" t="s">
        <v>315</v>
      </c>
      <c r="G37" s="120">
        <v>274.7</v>
      </c>
      <c r="H37" s="136">
        <v>87.4</v>
      </c>
      <c r="I37" s="120">
        <f t="shared" si="1"/>
        <v>187.29999999999998</v>
      </c>
      <c r="J37" s="120" t="s">
        <v>28</v>
      </c>
      <c r="K37" s="101" t="s">
        <v>168</v>
      </c>
      <c r="L37" s="101" t="s">
        <v>668</v>
      </c>
      <c r="M37" s="122">
        <v>274.7</v>
      </c>
      <c r="N37" s="120" t="s">
        <v>28</v>
      </c>
      <c r="O37" s="107"/>
      <c r="P37" s="103" t="s">
        <v>669</v>
      </c>
      <c r="Q37" s="102"/>
      <c r="R37" s="101"/>
    </row>
    <row r="38" spans="1:18" ht="33" customHeight="1" x14ac:dyDescent="0.2">
      <c r="A38" s="101">
        <v>29</v>
      </c>
      <c r="B38" s="121" t="s">
        <v>1652</v>
      </c>
      <c r="C38" s="102" t="s">
        <v>35</v>
      </c>
      <c r="D38" s="121" t="s">
        <v>1625</v>
      </c>
      <c r="E38" s="101" t="s">
        <v>424</v>
      </c>
      <c r="F38" s="101" t="s">
        <v>346</v>
      </c>
      <c r="G38" s="120">
        <v>120.4</v>
      </c>
      <c r="H38" s="136">
        <v>37.6</v>
      </c>
      <c r="I38" s="120">
        <f t="shared" si="1"/>
        <v>82.800000000000011</v>
      </c>
      <c r="J38" s="120" t="s">
        <v>28</v>
      </c>
      <c r="K38" s="101" t="s">
        <v>168</v>
      </c>
      <c r="L38" s="101" t="s">
        <v>704</v>
      </c>
      <c r="M38" s="122">
        <v>120.4</v>
      </c>
      <c r="N38" s="120" t="s">
        <v>28</v>
      </c>
      <c r="O38" s="107"/>
      <c r="P38" s="103" t="s">
        <v>706</v>
      </c>
      <c r="Q38" s="102"/>
      <c r="R38" s="101" t="s">
        <v>141</v>
      </c>
    </row>
    <row r="39" spans="1:18" ht="35.25" customHeight="1" x14ac:dyDescent="0.2">
      <c r="A39" s="101">
        <v>30</v>
      </c>
      <c r="B39" s="121" t="s">
        <v>1769</v>
      </c>
      <c r="C39" s="102" t="s">
        <v>35</v>
      </c>
      <c r="D39" s="121" t="s">
        <v>1625</v>
      </c>
      <c r="E39" s="101" t="s">
        <v>424</v>
      </c>
      <c r="F39" s="101" t="s">
        <v>359</v>
      </c>
      <c r="G39" s="120">
        <v>159.9</v>
      </c>
      <c r="H39" s="136">
        <v>50.1</v>
      </c>
      <c r="I39" s="120">
        <f t="shared" si="1"/>
        <v>109.80000000000001</v>
      </c>
      <c r="J39" s="120" t="s">
        <v>28</v>
      </c>
      <c r="K39" s="101" t="s">
        <v>168</v>
      </c>
      <c r="L39" s="101" t="s">
        <v>713</v>
      </c>
      <c r="M39" s="122">
        <v>159.9</v>
      </c>
      <c r="N39" s="120" t="s">
        <v>28</v>
      </c>
      <c r="O39" s="107"/>
      <c r="P39" s="103" t="s">
        <v>714</v>
      </c>
      <c r="Q39" s="102"/>
      <c r="R39" s="101" t="s">
        <v>60</v>
      </c>
    </row>
    <row r="40" spans="1:18" ht="35.25" customHeight="1" x14ac:dyDescent="0.2">
      <c r="A40" s="101">
        <v>31</v>
      </c>
      <c r="B40" s="121" t="s">
        <v>1656</v>
      </c>
      <c r="C40" s="102" t="s">
        <v>35</v>
      </c>
      <c r="D40" s="121" t="s">
        <v>1625</v>
      </c>
      <c r="E40" s="101" t="s">
        <v>424</v>
      </c>
      <c r="F40" s="101" t="s">
        <v>366</v>
      </c>
      <c r="G40" s="120">
        <v>199.3</v>
      </c>
      <c r="H40" s="136">
        <v>62.4</v>
      </c>
      <c r="I40" s="120">
        <f t="shared" si="1"/>
        <v>136.9</v>
      </c>
      <c r="J40" s="120" t="s">
        <v>28</v>
      </c>
      <c r="K40" s="101" t="s">
        <v>168</v>
      </c>
      <c r="L40" s="101" t="s">
        <v>718</v>
      </c>
      <c r="M40" s="122">
        <v>199.3</v>
      </c>
      <c r="N40" s="120" t="s">
        <v>28</v>
      </c>
      <c r="O40" s="107"/>
      <c r="P40" s="104"/>
      <c r="Q40" s="102"/>
      <c r="R40" s="101" t="s">
        <v>720</v>
      </c>
    </row>
    <row r="41" spans="1:18" ht="34.5" customHeight="1" x14ac:dyDescent="0.2">
      <c r="A41" s="101">
        <v>32</v>
      </c>
      <c r="B41" s="121" t="s">
        <v>1669</v>
      </c>
      <c r="C41" s="102" t="s">
        <v>35</v>
      </c>
      <c r="D41" s="121" t="s">
        <v>1624</v>
      </c>
      <c r="E41" s="101" t="s">
        <v>40</v>
      </c>
      <c r="F41" s="101" t="s">
        <v>168</v>
      </c>
      <c r="G41" s="120">
        <v>436.2</v>
      </c>
      <c r="H41" s="136">
        <v>45.1</v>
      </c>
      <c r="I41" s="120">
        <f t="shared" si="1"/>
        <v>391.09999999999997</v>
      </c>
      <c r="J41" s="120" t="s">
        <v>28</v>
      </c>
      <c r="K41" s="101" t="s">
        <v>168</v>
      </c>
      <c r="L41" s="101" t="s">
        <v>795</v>
      </c>
      <c r="M41" s="122">
        <v>436.2</v>
      </c>
      <c r="N41" s="120" t="s">
        <v>28</v>
      </c>
      <c r="O41" s="107"/>
      <c r="P41" s="104"/>
      <c r="Q41" s="101"/>
      <c r="R41" s="101" t="s">
        <v>720</v>
      </c>
    </row>
    <row r="42" spans="1:18" ht="33" customHeight="1" x14ac:dyDescent="0.2">
      <c r="A42" s="101">
        <v>33</v>
      </c>
      <c r="B42" s="121" t="s">
        <v>1658</v>
      </c>
      <c r="C42" s="102" t="s">
        <v>35</v>
      </c>
      <c r="D42" s="121" t="s">
        <v>1624</v>
      </c>
      <c r="E42" s="101" t="s">
        <v>40</v>
      </c>
      <c r="F42" s="101" t="s">
        <v>182</v>
      </c>
      <c r="G42" s="120">
        <v>184.7</v>
      </c>
      <c r="H42" s="136">
        <v>19.5</v>
      </c>
      <c r="I42" s="120">
        <f t="shared" si="1"/>
        <v>165.2</v>
      </c>
      <c r="J42" s="120" t="s">
        <v>28</v>
      </c>
      <c r="K42" s="101" t="s">
        <v>168</v>
      </c>
      <c r="L42" s="101" t="s">
        <v>799</v>
      </c>
      <c r="M42" s="122">
        <v>184.7</v>
      </c>
      <c r="N42" s="120" t="s">
        <v>28</v>
      </c>
      <c r="O42" s="107"/>
      <c r="P42" s="103" t="s">
        <v>801</v>
      </c>
      <c r="Q42" s="101" t="s">
        <v>60</v>
      </c>
      <c r="R42" s="108"/>
    </row>
    <row r="43" spans="1:18" ht="31.5" x14ac:dyDescent="0.2">
      <c r="A43" s="101">
        <v>34</v>
      </c>
      <c r="B43" s="102" t="s">
        <v>1659</v>
      </c>
      <c r="C43" s="102" t="s">
        <v>35</v>
      </c>
      <c r="D43" s="121" t="s">
        <v>1624</v>
      </c>
      <c r="E43" s="101" t="s">
        <v>40</v>
      </c>
      <c r="F43" s="101" t="s">
        <v>223</v>
      </c>
      <c r="G43" s="120">
        <v>109.4</v>
      </c>
      <c r="H43" s="136">
        <v>18.7</v>
      </c>
      <c r="I43" s="120">
        <f t="shared" si="1"/>
        <v>90.7</v>
      </c>
      <c r="J43" s="120" t="s">
        <v>28</v>
      </c>
      <c r="K43" s="101" t="s">
        <v>168</v>
      </c>
      <c r="L43" s="101" t="s">
        <v>820</v>
      </c>
      <c r="M43" s="122">
        <v>109.4</v>
      </c>
      <c r="N43" s="120" t="s">
        <v>28</v>
      </c>
      <c r="O43" s="107"/>
      <c r="P43" s="103" t="s">
        <v>819</v>
      </c>
      <c r="Q43" s="101" t="s">
        <v>141</v>
      </c>
      <c r="R43" s="108"/>
    </row>
    <row r="44" spans="1:18" ht="33" customHeight="1" x14ac:dyDescent="0.2">
      <c r="A44" s="101">
        <v>35</v>
      </c>
      <c r="B44" s="121" t="s">
        <v>1664</v>
      </c>
      <c r="C44" s="102" t="s">
        <v>35</v>
      </c>
      <c r="D44" s="121" t="s">
        <v>1624</v>
      </c>
      <c r="E44" s="101" t="s">
        <v>40</v>
      </c>
      <c r="F44" s="101" t="s">
        <v>242</v>
      </c>
      <c r="G44" s="120">
        <v>147.6</v>
      </c>
      <c r="H44" s="136">
        <v>18.100000000000001</v>
      </c>
      <c r="I44" s="120">
        <f t="shared" si="1"/>
        <v>129.5</v>
      </c>
      <c r="J44" s="120" t="s">
        <v>28</v>
      </c>
      <c r="K44" s="101" t="s">
        <v>168</v>
      </c>
      <c r="L44" s="101" t="s">
        <v>835</v>
      </c>
      <c r="M44" s="122">
        <v>147.6</v>
      </c>
      <c r="N44" s="120" t="s">
        <v>28</v>
      </c>
      <c r="O44" s="107"/>
      <c r="P44" s="103" t="s">
        <v>836</v>
      </c>
      <c r="Q44" s="101"/>
      <c r="R44" s="108"/>
    </row>
    <row r="45" spans="1:18" ht="33" customHeight="1" x14ac:dyDescent="0.2">
      <c r="A45" s="101">
        <v>36</v>
      </c>
      <c r="B45" s="121" t="s">
        <v>1670</v>
      </c>
      <c r="C45" s="102" t="s">
        <v>35</v>
      </c>
      <c r="D45" s="121" t="s">
        <v>1624</v>
      </c>
      <c r="E45" s="101" t="s">
        <v>40</v>
      </c>
      <c r="F45" s="101" t="s">
        <v>296</v>
      </c>
      <c r="G45" s="120">
        <v>365.8</v>
      </c>
      <c r="H45" s="136">
        <v>47.7</v>
      </c>
      <c r="I45" s="120">
        <f t="shared" si="1"/>
        <v>318.10000000000002</v>
      </c>
      <c r="J45" s="120" t="s">
        <v>28</v>
      </c>
      <c r="K45" s="101" t="s">
        <v>168</v>
      </c>
      <c r="L45" s="101" t="s">
        <v>859</v>
      </c>
      <c r="M45" s="122">
        <v>365.8</v>
      </c>
      <c r="N45" s="120" t="s">
        <v>28</v>
      </c>
      <c r="O45" s="107"/>
      <c r="P45" s="104"/>
      <c r="Q45" s="101" t="s">
        <v>141</v>
      </c>
      <c r="R45" s="108"/>
    </row>
    <row r="46" spans="1:18" ht="34.5" customHeight="1" x14ac:dyDescent="0.2">
      <c r="A46" s="101">
        <v>37</v>
      </c>
      <c r="B46" s="121" t="s">
        <v>861</v>
      </c>
      <c r="C46" s="102" t="s">
        <v>35</v>
      </c>
      <c r="D46" s="121" t="s">
        <v>1624</v>
      </c>
      <c r="E46" s="101" t="s">
        <v>40</v>
      </c>
      <c r="F46" s="101" t="s">
        <v>308</v>
      </c>
      <c r="G46" s="120">
        <v>73</v>
      </c>
      <c r="H46" s="136">
        <v>9.6</v>
      </c>
      <c r="I46" s="120">
        <f t="shared" si="1"/>
        <v>63.4</v>
      </c>
      <c r="J46" s="120" t="s">
        <v>28</v>
      </c>
      <c r="K46" s="101" t="s">
        <v>168</v>
      </c>
      <c r="L46" s="101" t="s">
        <v>864</v>
      </c>
      <c r="M46" s="122">
        <v>73</v>
      </c>
      <c r="N46" s="120" t="s">
        <v>28</v>
      </c>
      <c r="O46" s="107"/>
      <c r="P46" s="104"/>
      <c r="Q46" s="101" t="s">
        <v>865</v>
      </c>
      <c r="R46" s="108"/>
    </row>
    <row r="47" spans="1:18" ht="34.5" customHeight="1" x14ac:dyDescent="0.2">
      <c r="A47" s="101">
        <v>38</v>
      </c>
      <c r="B47" s="121" t="s">
        <v>1671</v>
      </c>
      <c r="C47" s="102" t="s">
        <v>35</v>
      </c>
      <c r="D47" s="121" t="s">
        <v>1624</v>
      </c>
      <c r="E47" s="101" t="s">
        <v>40</v>
      </c>
      <c r="F47" s="101" t="s">
        <v>340</v>
      </c>
      <c r="G47" s="120">
        <v>362.4</v>
      </c>
      <c r="H47" s="136">
        <v>49.8</v>
      </c>
      <c r="I47" s="120">
        <f t="shared" si="1"/>
        <v>312.59999999999997</v>
      </c>
      <c r="J47" s="120" t="s">
        <v>28</v>
      </c>
      <c r="K47" s="101" t="s">
        <v>168</v>
      </c>
      <c r="L47" s="101" t="s">
        <v>878</v>
      </c>
      <c r="M47" s="122">
        <v>362.4</v>
      </c>
      <c r="N47" s="120" t="s">
        <v>28</v>
      </c>
      <c r="O47" s="107"/>
      <c r="P47" s="103" t="s">
        <v>879</v>
      </c>
      <c r="Q47" s="101"/>
      <c r="R47" s="108"/>
    </row>
    <row r="48" spans="1:18" ht="34.5" customHeight="1" x14ac:dyDescent="0.2">
      <c r="A48" s="101">
        <v>39</v>
      </c>
      <c r="B48" s="121" t="s">
        <v>1675</v>
      </c>
      <c r="C48" s="102" t="s">
        <v>35</v>
      </c>
      <c r="D48" s="121" t="s">
        <v>1624</v>
      </c>
      <c r="E48" s="101">
        <v>6</v>
      </c>
      <c r="F48" s="101">
        <v>63</v>
      </c>
      <c r="G48" s="120">
        <v>353.8</v>
      </c>
      <c r="H48" s="136">
        <v>54.8</v>
      </c>
      <c r="I48" s="120">
        <f t="shared" si="1"/>
        <v>299</v>
      </c>
      <c r="J48" s="120" t="s">
        <v>28</v>
      </c>
      <c r="K48" s="101" t="s">
        <v>168</v>
      </c>
      <c r="L48" s="101" t="s">
        <v>1561</v>
      </c>
      <c r="M48" s="122">
        <v>353.8</v>
      </c>
      <c r="N48" s="120" t="s">
        <v>28</v>
      </c>
      <c r="O48" s="107"/>
      <c r="P48" s="103"/>
      <c r="Q48" s="101"/>
      <c r="R48" s="108"/>
    </row>
    <row r="49" spans="1:18" ht="31.5" x14ac:dyDescent="0.2">
      <c r="A49" s="101">
        <v>40</v>
      </c>
      <c r="B49" s="102" t="s">
        <v>1679</v>
      </c>
      <c r="C49" s="121" t="s">
        <v>35</v>
      </c>
      <c r="D49" s="121" t="s">
        <v>1624</v>
      </c>
      <c r="E49" s="101" t="s">
        <v>40</v>
      </c>
      <c r="F49" s="101" t="s">
        <v>928</v>
      </c>
      <c r="G49" s="120">
        <v>282.2</v>
      </c>
      <c r="H49" s="136">
        <v>45</v>
      </c>
      <c r="I49" s="120">
        <f t="shared" si="1"/>
        <v>237.2</v>
      </c>
      <c r="J49" s="120" t="s">
        <v>28</v>
      </c>
      <c r="K49" s="101" t="s">
        <v>168</v>
      </c>
      <c r="L49" s="101" t="s">
        <v>929</v>
      </c>
      <c r="M49" s="122">
        <v>282.2</v>
      </c>
      <c r="N49" s="120" t="s">
        <v>28</v>
      </c>
      <c r="O49" s="107"/>
      <c r="P49" s="103" t="s">
        <v>931</v>
      </c>
      <c r="Q49" s="101" t="s">
        <v>932</v>
      </c>
      <c r="R49" s="108"/>
    </row>
    <row r="50" spans="1:18" ht="50.25" customHeight="1" x14ac:dyDescent="0.2">
      <c r="A50" s="101">
        <v>41</v>
      </c>
      <c r="B50" s="102" t="s">
        <v>955</v>
      </c>
      <c r="C50" s="121" t="s">
        <v>1684</v>
      </c>
      <c r="D50" s="121" t="s">
        <v>1691</v>
      </c>
      <c r="E50" s="101" t="s">
        <v>40</v>
      </c>
      <c r="F50" s="101" t="s">
        <v>961</v>
      </c>
      <c r="G50" s="120">
        <v>141.9</v>
      </c>
      <c r="H50" s="136">
        <v>11.2</v>
      </c>
      <c r="I50" s="120">
        <f t="shared" si="1"/>
        <v>130.70000000000002</v>
      </c>
      <c r="J50" s="120" t="s">
        <v>28</v>
      </c>
      <c r="K50" s="101" t="s">
        <v>168</v>
      </c>
      <c r="L50" s="101" t="s">
        <v>962</v>
      </c>
      <c r="M50" s="122">
        <v>141.9</v>
      </c>
      <c r="N50" s="120" t="s">
        <v>28</v>
      </c>
      <c r="O50" s="107"/>
      <c r="P50" s="104"/>
      <c r="Q50" s="101"/>
      <c r="R50" s="108"/>
    </row>
    <row r="51" spans="1:18" ht="67.5" customHeight="1" x14ac:dyDescent="0.2">
      <c r="A51" s="101">
        <v>42</v>
      </c>
      <c r="B51" s="121" t="s">
        <v>1685</v>
      </c>
      <c r="C51" s="121" t="s">
        <v>35</v>
      </c>
      <c r="D51" s="121" t="s">
        <v>1691</v>
      </c>
      <c r="E51" s="101" t="s">
        <v>40</v>
      </c>
      <c r="F51" s="101" t="s">
        <v>983</v>
      </c>
      <c r="G51" s="120">
        <v>73</v>
      </c>
      <c r="H51" s="136">
        <v>5.7</v>
      </c>
      <c r="I51" s="120">
        <f>G51-H51</f>
        <v>67.3</v>
      </c>
      <c r="J51" s="120" t="s">
        <v>28</v>
      </c>
      <c r="K51" s="101" t="s">
        <v>168</v>
      </c>
      <c r="L51" s="101">
        <v>1645</v>
      </c>
      <c r="M51" s="122">
        <v>73</v>
      </c>
      <c r="N51" s="120" t="s">
        <v>28</v>
      </c>
      <c r="O51" s="107"/>
      <c r="P51" s="103" t="s">
        <v>985</v>
      </c>
      <c r="Q51" s="101" t="s">
        <v>986</v>
      </c>
      <c r="R51" s="108"/>
    </row>
    <row r="52" spans="1:18" ht="67.5" customHeight="1" x14ac:dyDescent="0.2">
      <c r="A52" s="101">
        <v>43</v>
      </c>
      <c r="B52" s="121" t="s">
        <v>1686</v>
      </c>
      <c r="C52" s="121" t="s">
        <v>994</v>
      </c>
      <c r="D52" s="121" t="s">
        <v>1691</v>
      </c>
      <c r="E52" s="101" t="s">
        <v>40</v>
      </c>
      <c r="F52" s="101" t="s">
        <v>995</v>
      </c>
      <c r="G52" s="120">
        <v>73.099999999999994</v>
      </c>
      <c r="H52" s="136">
        <v>5.7</v>
      </c>
      <c r="I52" s="120">
        <f t="shared" ref="I52:I75" si="2">G52-H52</f>
        <v>67.399999999999991</v>
      </c>
      <c r="J52" s="120" t="s">
        <v>28</v>
      </c>
      <c r="K52" s="101" t="s">
        <v>168</v>
      </c>
      <c r="L52" s="101" t="s">
        <v>996</v>
      </c>
      <c r="M52" s="122">
        <v>73.099999999999994</v>
      </c>
      <c r="N52" s="120" t="s">
        <v>28</v>
      </c>
      <c r="O52" s="107"/>
      <c r="P52" s="103" t="s">
        <v>985</v>
      </c>
      <c r="Q52" s="101" t="s">
        <v>986</v>
      </c>
      <c r="R52" s="108"/>
    </row>
    <row r="53" spans="1:18" ht="51.75" customHeight="1" x14ac:dyDescent="0.2">
      <c r="A53" s="101">
        <v>44</v>
      </c>
      <c r="B53" s="121" t="s">
        <v>1687</v>
      </c>
      <c r="C53" s="102" t="s">
        <v>35</v>
      </c>
      <c r="D53" s="121" t="s">
        <v>1691</v>
      </c>
      <c r="E53" s="101" t="s">
        <v>40</v>
      </c>
      <c r="F53" s="101" t="s">
        <v>1013</v>
      </c>
      <c r="G53" s="120">
        <v>424.1</v>
      </c>
      <c r="H53" s="136">
        <v>32.799999999999997</v>
      </c>
      <c r="I53" s="120">
        <f t="shared" si="2"/>
        <v>391.3</v>
      </c>
      <c r="J53" s="120" t="s">
        <v>28</v>
      </c>
      <c r="K53" s="101" t="s">
        <v>168</v>
      </c>
      <c r="L53" s="101" t="s">
        <v>1014</v>
      </c>
      <c r="M53" s="122">
        <v>424.1</v>
      </c>
      <c r="N53" s="120" t="s">
        <v>28</v>
      </c>
      <c r="O53" s="107"/>
      <c r="P53" s="103" t="s">
        <v>334</v>
      </c>
      <c r="Q53" s="101" t="s">
        <v>865</v>
      </c>
      <c r="R53" s="108"/>
    </row>
    <row r="54" spans="1:18" ht="51" customHeight="1" x14ac:dyDescent="0.2">
      <c r="A54" s="101">
        <v>45</v>
      </c>
      <c r="B54" s="102" t="s">
        <v>1050</v>
      </c>
      <c r="C54" s="121" t="s">
        <v>1688</v>
      </c>
      <c r="D54" s="121" t="s">
        <v>1691</v>
      </c>
      <c r="E54" s="101" t="s">
        <v>40</v>
      </c>
      <c r="F54" s="101" t="s">
        <v>1056</v>
      </c>
      <c r="G54" s="120">
        <v>141.5</v>
      </c>
      <c r="H54" s="136">
        <v>11.2</v>
      </c>
      <c r="I54" s="120">
        <f t="shared" si="2"/>
        <v>130.30000000000001</v>
      </c>
      <c r="J54" s="120" t="s">
        <v>28</v>
      </c>
      <c r="K54" s="101" t="s">
        <v>168</v>
      </c>
      <c r="L54" s="101" t="s">
        <v>1057</v>
      </c>
      <c r="M54" s="122">
        <v>141.5</v>
      </c>
      <c r="N54" s="120" t="s">
        <v>28</v>
      </c>
      <c r="O54" s="107"/>
      <c r="P54" s="104"/>
      <c r="Q54" s="101"/>
      <c r="R54" s="108"/>
    </row>
    <row r="55" spans="1:18" ht="39.75" customHeight="1" x14ac:dyDescent="0.2">
      <c r="A55" s="101">
        <v>46</v>
      </c>
      <c r="B55" s="121" t="s">
        <v>1689</v>
      </c>
      <c r="C55" s="102" t="s">
        <v>35</v>
      </c>
      <c r="D55" s="121" t="s">
        <v>1692</v>
      </c>
      <c r="E55" s="101" t="s">
        <v>40</v>
      </c>
      <c r="F55" s="101" t="s">
        <v>1082</v>
      </c>
      <c r="G55" s="120">
        <v>81.900000000000006</v>
      </c>
      <c r="H55" s="136">
        <v>13.2</v>
      </c>
      <c r="I55" s="120">
        <f t="shared" si="2"/>
        <v>68.7</v>
      </c>
      <c r="J55" s="120" t="s">
        <v>28</v>
      </c>
      <c r="K55" s="101" t="s">
        <v>168</v>
      </c>
      <c r="L55" s="101" t="s">
        <v>1083</v>
      </c>
      <c r="M55" s="122">
        <v>81.900000000000006</v>
      </c>
      <c r="N55" s="120" t="s">
        <v>28</v>
      </c>
      <c r="O55" s="107"/>
      <c r="P55" s="103" t="s">
        <v>1085</v>
      </c>
      <c r="Q55" s="101" t="s">
        <v>141</v>
      </c>
      <c r="R55" s="108"/>
    </row>
    <row r="56" spans="1:18" ht="31.5" x14ac:dyDescent="0.2">
      <c r="A56" s="101">
        <v>47</v>
      </c>
      <c r="B56" s="102" t="s">
        <v>1690</v>
      </c>
      <c r="C56" s="102" t="s">
        <v>35</v>
      </c>
      <c r="D56" s="121" t="s">
        <v>1692</v>
      </c>
      <c r="E56" s="101" t="s">
        <v>40</v>
      </c>
      <c r="F56" s="101" t="s">
        <v>1093</v>
      </c>
      <c r="G56" s="120">
        <v>163.1</v>
      </c>
      <c r="H56" s="136">
        <v>26.5</v>
      </c>
      <c r="I56" s="120">
        <f t="shared" si="2"/>
        <v>136.6</v>
      </c>
      <c r="J56" s="120" t="s">
        <v>28</v>
      </c>
      <c r="K56" s="101" t="s">
        <v>168</v>
      </c>
      <c r="L56" s="101" t="s">
        <v>1094</v>
      </c>
      <c r="M56" s="122">
        <v>163.1</v>
      </c>
      <c r="N56" s="120" t="s">
        <v>28</v>
      </c>
      <c r="O56" s="107"/>
      <c r="P56" s="103" t="s">
        <v>1095</v>
      </c>
      <c r="Q56" s="101"/>
      <c r="R56" s="108"/>
    </row>
    <row r="57" spans="1:18" ht="31.5" x14ac:dyDescent="0.2">
      <c r="A57" s="101">
        <v>48</v>
      </c>
      <c r="B57" s="121" t="s">
        <v>1699</v>
      </c>
      <c r="C57" s="121" t="s">
        <v>1694</v>
      </c>
      <c r="D57" s="121" t="s">
        <v>1691</v>
      </c>
      <c r="E57" s="101" t="s">
        <v>40</v>
      </c>
      <c r="F57" s="101" t="s">
        <v>681</v>
      </c>
      <c r="G57" s="120">
        <v>281.8</v>
      </c>
      <c r="H57" s="136">
        <v>24.8</v>
      </c>
      <c r="I57" s="120">
        <f t="shared" si="2"/>
        <v>257</v>
      </c>
      <c r="J57" s="120" t="s">
        <v>28</v>
      </c>
      <c r="K57" s="101" t="s">
        <v>168</v>
      </c>
      <c r="L57" s="101" t="s">
        <v>1562</v>
      </c>
      <c r="M57" s="122">
        <v>281.8</v>
      </c>
      <c r="N57" s="120" t="s">
        <v>28</v>
      </c>
      <c r="O57" s="107"/>
      <c r="P57" s="104"/>
      <c r="Q57" s="101"/>
      <c r="R57" s="108"/>
    </row>
    <row r="58" spans="1:18" ht="36" customHeight="1" x14ac:dyDescent="0.2">
      <c r="A58" s="101">
        <v>49</v>
      </c>
      <c r="B58" s="121" t="s">
        <v>1700</v>
      </c>
      <c r="C58" s="102" t="s">
        <v>35</v>
      </c>
      <c r="D58" s="121" t="s">
        <v>1691</v>
      </c>
      <c r="E58" s="101" t="s">
        <v>40</v>
      </c>
      <c r="F58" s="101" t="s">
        <v>1564</v>
      </c>
      <c r="G58" s="120">
        <v>73.7</v>
      </c>
      <c r="H58" s="136">
        <v>6.7</v>
      </c>
      <c r="I58" s="120">
        <f t="shared" si="2"/>
        <v>67</v>
      </c>
      <c r="J58" s="120" t="s">
        <v>28</v>
      </c>
      <c r="K58" s="101" t="s">
        <v>168</v>
      </c>
      <c r="L58" s="101" t="s">
        <v>1565</v>
      </c>
      <c r="M58" s="122">
        <v>73.599999999999994</v>
      </c>
      <c r="N58" s="120" t="s">
        <v>28</v>
      </c>
      <c r="O58" s="107"/>
      <c r="P58" s="103"/>
      <c r="Q58" s="101"/>
      <c r="R58" s="108"/>
    </row>
    <row r="59" spans="1:18" ht="55.5" customHeight="1" x14ac:dyDescent="0.2">
      <c r="A59" s="101">
        <v>50</v>
      </c>
      <c r="B59" s="121" t="s">
        <v>1290</v>
      </c>
      <c r="C59" s="102" t="s">
        <v>35</v>
      </c>
      <c r="D59" s="121" t="s">
        <v>1691</v>
      </c>
      <c r="E59" s="101" t="s">
        <v>40</v>
      </c>
      <c r="F59" s="101" t="s">
        <v>1295</v>
      </c>
      <c r="G59" s="120">
        <v>423.4</v>
      </c>
      <c r="H59" s="136">
        <v>42.2</v>
      </c>
      <c r="I59" s="120">
        <f t="shared" si="2"/>
        <v>381.2</v>
      </c>
      <c r="J59" s="120" t="s">
        <v>28</v>
      </c>
      <c r="K59" s="101" t="s">
        <v>168</v>
      </c>
      <c r="L59" s="101" t="s">
        <v>1296</v>
      </c>
      <c r="M59" s="122">
        <v>423.4</v>
      </c>
      <c r="N59" s="120" t="s">
        <v>28</v>
      </c>
      <c r="O59" s="107"/>
      <c r="P59" s="104" t="s">
        <v>1298</v>
      </c>
      <c r="Q59" s="101" t="s">
        <v>1299</v>
      </c>
      <c r="R59" s="108"/>
    </row>
    <row r="60" spans="1:18" ht="31.5" x14ac:dyDescent="0.2">
      <c r="A60" s="101">
        <v>51</v>
      </c>
      <c r="B60" s="102" t="s">
        <v>1702</v>
      </c>
      <c r="C60" s="102" t="s">
        <v>35</v>
      </c>
      <c r="D60" s="121" t="s">
        <v>1692</v>
      </c>
      <c r="E60" s="101" t="s">
        <v>40</v>
      </c>
      <c r="F60" s="101" t="s">
        <v>1309</v>
      </c>
      <c r="G60" s="120">
        <v>77.7</v>
      </c>
      <c r="H60" s="136">
        <v>11.9</v>
      </c>
      <c r="I60" s="120">
        <f t="shared" si="2"/>
        <v>65.8</v>
      </c>
      <c r="J60" s="120" t="s">
        <v>28</v>
      </c>
      <c r="K60" s="101" t="s">
        <v>168</v>
      </c>
      <c r="L60" s="101" t="s">
        <v>1310</v>
      </c>
      <c r="M60" s="122">
        <v>77.7</v>
      </c>
      <c r="N60" s="120" t="s">
        <v>28</v>
      </c>
      <c r="O60" s="107"/>
      <c r="P60" s="104"/>
      <c r="Q60" s="101"/>
      <c r="R60" s="108"/>
    </row>
    <row r="61" spans="1:18" ht="31.5" x14ac:dyDescent="0.2">
      <c r="A61" s="101">
        <v>52</v>
      </c>
      <c r="B61" s="102" t="s">
        <v>1703</v>
      </c>
      <c r="C61" s="102" t="s">
        <v>35</v>
      </c>
      <c r="D61" s="121" t="s">
        <v>1691</v>
      </c>
      <c r="E61" s="101" t="s">
        <v>40</v>
      </c>
      <c r="F61" s="101" t="s">
        <v>1345</v>
      </c>
      <c r="G61" s="120">
        <v>74.099999999999994</v>
      </c>
      <c r="H61" s="136">
        <v>7.7</v>
      </c>
      <c r="I61" s="120">
        <f t="shared" si="2"/>
        <v>66.399999999999991</v>
      </c>
      <c r="J61" s="120" t="s">
        <v>28</v>
      </c>
      <c r="K61" s="101" t="s">
        <v>168</v>
      </c>
      <c r="L61" s="101" t="s">
        <v>1346</v>
      </c>
      <c r="M61" s="122">
        <v>73.599999999999994</v>
      </c>
      <c r="N61" s="120" t="s">
        <v>28</v>
      </c>
      <c r="O61" s="107"/>
      <c r="P61" s="104"/>
      <c r="Q61" s="101"/>
      <c r="R61" s="108"/>
    </row>
    <row r="62" spans="1:18" ht="31.5" x14ac:dyDescent="0.2">
      <c r="A62" s="101">
        <v>53</v>
      </c>
      <c r="B62" s="102" t="s">
        <v>1705</v>
      </c>
      <c r="C62" s="102" t="s">
        <v>35</v>
      </c>
      <c r="D62" s="121" t="s">
        <v>1691</v>
      </c>
      <c r="E62" s="101" t="s">
        <v>40</v>
      </c>
      <c r="F62" s="101" t="s">
        <v>1348</v>
      </c>
      <c r="G62" s="120">
        <v>73.5</v>
      </c>
      <c r="H62" s="136">
        <v>7.6</v>
      </c>
      <c r="I62" s="120">
        <f t="shared" si="2"/>
        <v>65.900000000000006</v>
      </c>
      <c r="J62" s="120" t="s">
        <v>28</v>
      </c>
      <c r="K62" s="101" t="s">
        <v>29</v>
      </c>
      <c r="L62" s="101" t="s">
        <v>549</v>
      </c>
      <c r="M62" s="122">
        <v>73.900000000000006</v>
      </c>
      <c r="N62" s="120" t="s">
        <v>28</v>
      </c>
      <c r="O62" s="107"/>
      <c r="P62" s="104"/>
      <c r="Q62" s="101"/>
      <c r="R62" s="108"/>
    </row>
    <row r="63" spans="1:18" ht="31.5" x14ac:dyDescent="0.2">
      <c r="A63" s="101">
        <v>54</v>
      </c>
      <c r="B63" s="102" t="s">
        <v>1707</v>
      </c>
      <c r="C63" s="102" t="s">
        <v>35</v>
      </c>
      <c r="D63" s="121" t="s">
        <v>1691</v>
      </c>
      <c r="E63" s="101" t="s">
        <v>40</v>
      </c>
      <c r="F63" s="101" t="s">
        <v>1355</v>
      </c>
      <c r="G63" s="120">
        <v>74</v>
      </c>
      <c r="H63" s="136">
        <v>7.6</v>
      </c>
      <c r="I63" s="120">
        <f t="shared" si="2"/>
        <v>66.400000000000006</v>
      </c>
      <c r="J63" s="120" t="s">
        <v>28</v>
      </c>
      <c r="K63" s="101" t="s">
        <v>168</v>
      </c>
      <c r="L63" s="101" t="s">
        <v>1356</v>
      </c>
      <c r="M63" s="122">
        <v>74</v>
      </c>
      <c r="N63" s="120" t="s">
        <v>28</v>
      </c>
      <c r="O63" s="107"/>
      <c r="P63" s="103" t="s">
        <v>1358</v>
      </c>
      <c r="Q63" s="101"/>
      <c r="R63" s="108"/>
    </row>
    <row r="64" spans="1:18" ht="31.5" x14ac:dyDescent="0.2">
      <c r="A64" s="101">
        <v>55</v>
      </c>
      <c r="B64" s="102" t="s">
        <v>1709</v>
      </c>
      <c r="C64" s="102" t="s">
        <v>35</v>
      </c>
      <c r="D64" s="121" t="s">
        <v>1691</v>
      </c>
      <c r="E64" s="101" t="s">
        <v>40</v>
      </c>
      <c r="F64" s="101" t="s">
        <v>1365</v>
      </c>
      <c r="G64" s="120">
        <v>73.5</v>
      </c>
      <c r="H64" s="136">
        <v>7.5</v>
      </c>
      <c r="I64" s="120">
        <f t="shared" si="2"/>
        <v>66</v>
      </c>
      <c r="J64" s="120" t="s">
        <v>28</v>
      </c>
      <c r="K64" s="101" t="s">
        <v>29</v>
      </c>
      <c r="L64" s="101" t="s">
        <v>549</v>
      </c>
      <c r="M64" s="122">
        <v>73.5</v>
      </c>
      <c r="N64" s="120" t="s">
        <v>28</v>
      </c>
      <c r="O64" s="107"/>
      <c r="P64" s="104"/>
      <c r="Q64" s="101"/>
      <c r="R64" s="108"/>
    </row>
    <row r="65" spans="1:18" ht="31.5" x14ac:dyDescent="0.2">
      <c r="A65" s="101">
        <v>56</v>
      </c>
      <c r="B65" s="102" t="s">
        <v>1712</v>
      </c>
      <c r="C65" s="102" t="s">
        <v>35</v>
      </c>
      <c r="D65" s="121" t="s">
        <v>1692</v>
      </c>
      <c r="E65" s="101" t="s">
        <v>40</v>
      </c>
      <c r="F65" s="101" t="s">
        <v>1372</v>
      </c>
      <c r="G65" s="120">
        <v>231.2</v>
      </c>
      <c r="H65" s="136">
        <v>35.1</v>
      </c>
      <c r="I65" s="120">
        <f t="shared" si="2"/>
        <v>196.1</v>
      </c>
      <c r="J65" s="120" t="s">
        <v>28</v>
      </c>
      <c r="K65" s="101" t="s">
        <v>168</v>
      </c>
      <c r="L65" s="101" t="s">
        <v>1373</v>
      </c>
      <c r="M65" s="122">
        <v>231.2</v>
      </c>
      <c r="N65" s="120" t="s">
        <v>28</v>
      </c>
      <c r="O65" s="107"/>
      <c r="P65" s="104"/>
      <c r="Q65" s="101" t="s">
        <v>141</v>
      </c>
      <c r="R65" s="108"/>
    </row>
    <row r="66" spans="1:18" ht="31.5" x14ac:dyDescent="0.2">
      <c r="A66" s="101">
        <v>57</v>
      </c>
      <c r="B66" s="102" t="s">
        <v>1718</v>
      </c>
      <c r="C66" s="102" t="s">
        <v>35</v>
      </c>
      <c r="D66" s="121" t="s">
        <v>1691</v>
      </c>
      <c r="E66" s="101" t="s">
        <v>40</v>
      </c>
      <c r="F66" s="101" t="s">
        <v>1399</v>
      </c>
      <c r="G66" s="120">
        <v>355.4</v>
      </c>
      <c r="H66" s="136">
        <v>40.799999999999997</v>
      </c>
      <c r="I66" s="120">
        <f t="shared" si="2"/>
        <v>314.59999999999997</v>
      </c>
      <c r="J66" s="120" t="s">
        <v>28</v>
      </c>
      <c r="K66" s="101" t="s">
        <v>168</v>
      </c>
      <c r="L66" s="101" t="s">
        <v>1400</v>
      </c>
      <c r="M66" s="122">
        <v>355.3</v>
      </c>
      <c r="N66" s="120" t="s">
        <v>28</v>
      </c>
      <c r="O66" s="107"/>
      <c r="P66" s="125" t="s">
        <v>1401</v>
      </c>
      <c r="Q66" s="101"/>
      <c r="R66" s="108"/>
    </row>
    <row r="67" spans="1:18" ht="47.25" x14ac:dyDescent="0.2">
      <c r="A67" s="101">
        <v>58</v>
      </c>
      <c r="B67" s="102" t="s">
        <v>1402</v>
      </c>
      <c r="C67" s="121" t="s">
        <v>1403</v>
      </c>
      <c r="D67" s="121" t="s">
        <v>1691</v>
      </c>
      <c r="E67" s="101" t="s">
        <v>40</v>
      </c>
      <c r="F67" s="101" t="s">
        <v>1408</v>
      </c>
      <c r="G67" s="120">
        <v>214.6</v>
      </c>
      <c r="H67" s="136">
        <v>24.8</v>
      </c>
      <c r="I67" s="120">
        <f t="shared" si="2"/>
        <v>189.79999999999998</v>
      </c>
      <c r="J67" s="120" t="s">
        <v>28</v>
      </c>
      <c r="K67" s="101" t="s">
        <v>168</v>
      </c>
      <c r="L67" s="101" t="s">
        <v>1409</v>
      </c>
      <c r="M67" s="122">
        <v>214.6</v>
      </c>
      <c r="N67" s="120" t="s">
        <v>28</v>
      </c>
      <c r="O67" s="107"/>
      <c r="P67" s="104"/>
      <c r="Q67" s="101"/>
      <c r="R67" s="108"/>
    </row>
    <row r="68" spans="1:18" ht="31.5" x14ac:dyDescent="0.2">
      <c r="A68" s="101">
        <v>59</v>
      </c>
      <c r="B68" s="102" t="s">
        <v>1721</v>
      </c>
      <c r="C68" s="102" t="s">
        <v>35</v>
      </c>
      <c r="D68" s="121" t="s">
        <v>1692</v>
      </c>
      <c r="E68" s="101" t="s">
        <v>40</v>
      </c>
      <c r="F68" s="101" t="s">
        <v>1424</v>
      </c>
      <c r="G68" s="120">
        <v>228.9</v>
      </c>
      <c r="H68" s="136">
        <v>31.8</v>
      </c>
      <c r="I68" s="120">
        <f t="shared" si="2"/>
        <v>197.1</v>
      </c>
      <c r="J68" s="120" t="s">
        <v>28</v>
      </c>
      <c r="K68" s="101" t="s">
        <v>168</v>
      </c>
      <c r="L68" s="101" t="s">
        <v>1425</v>
      </c>
      <c r="M68" s="122">
        <v>228.9</v>
      </c>
      <c r="N68" s="120" t="s">
        <v>28</v>
      </c>
      <c r="O68" s="107"/>
      <c r="P68" s="104" t="s">
        <v>1427</v>
      </c>
      <c r="Q68" s="101" t="s">
        <v>141</v>
      </c>
      <c r="R68" s="108"/>
    </row>
    <row r="69" spans="1:18" ht="31.5" x14ac:dyDescent="0.2">
      <c r="A69" s="101">
        <v>60</v>
      </c>
      <c r="B69" s="121" t="s">
        <v>1729</v>
      </c>
      <c r="C69" s="102" t="s">
        <v>35</v>
      </c>
      <c r="D69" s="121" t="s">
        <v>1691</v>
      </c>
      <c r="E69" s="101" t="s">
        <v>40</v>
      </c>
      <c r="F69" s="101" t="s">
        <v>713</v>
      </c>
      <c r="G69" s="120">
        <v>213.2</v>
      </c>
      <c r="H69" s="136">
        <v>30.4</v>
      </c>
      <c r="I69" s="120">
        <f t="shared" si="2"/>
        <v>182.79999999999998</v>
      </c>
      <c r="J69" s="120" t="s">
        <v>28</v>
      </c>
      <c r="K69" s="101" t="s">
        <v>168</v>
      </c>
      <c r="L69" s="101" t="s">
        <v>1566</v>
      </c>
      <c r="M69" s="122">
        <v>213.3</v>
      </c>
      <c r="N69" s="120" t="s">
        <v>28</v>
      </c>
      <c r="O69" s="107"/>
      <c r="P69" s="104"/>
      <c r="Q69" s="101"/>
      <c r="R69" s="108"/>
    </row>
    <row r="70" spans="1:18" ht="31.5" x14ac:dyDescent="0.2">
      <c r="A70" s="101">
        <v>61</v>
      </c>
      <c r="B70" s="121" t="s">
        <v>1730</v>
      </c>
      <c r="C70" s="102" t="s">
        <v>35</v>
      </c>
      <c r="D70" s="121" t="s">
        <v>1691</v>
      </c>
      <c r="E70" s="101" t="s">
        <v>40</v>
      </c>
      <c r="F70" s="101" t="s">
        <v>1482</v>
      </c>
      <c r="G70" s="120">
        <v>492.7</v>
      </c>
      <c r="H70" s="136">
        <v>58.1</v>
      </c>
      <c r="I70" s="120">
        <f t="shared" si="2"/>
        <v>434.59999999999997</v>
      </c>
      <c r="J70" s="120" t="s">
        <v>28</v>
      </c>
      <c r="K70" s="101" t="s">
        <v>168</v>
      </c>
      <c r="L70" s="101" t="s">
        <v>1483</v>
      </c>
      <c r="M70" s="122">
        <v>492.7</v>
      </c>
      <c r="N70" s="120" t="s">
        <v>28</v>
      </c>
      <c r="O70" s="107"/>
      <c r="P70" s="104" t="s">
        <v>1485</v>
      </c>
      <c r="Q70" s="101" t="s">
        <v>33</v>
      </c>
      <c r="R70" s="108"/>
    </row>
    <row r="71" spans="1:18" ht="31.5" x14ac:dyDescent="0.2">
      <c r="A71" s="101">
        <v>62</v>
      </c>
      <c r="B71" s="121" t="s">
        <v>1734</v>
      </c>
      <c r="C71" s="102" t="s">
        <v>35</v>
      </c>
      <c r="D71" s="121" t="s">
        <v>1692</v>
      </c>
      <c r="E71" s="101" t="s">
        <v>40</v>
      </c>
      <c r="F71" s="101" t="s">
        <v>1567</v>
      </c>
      <c r="G71" s="120">
        <v>228.2</v>
      </c>
      <c r="H71" s="136">
        <v>31.5</v>
      </c>
      <c r="I71" s="120">
        <f t="shared" si="2"/>
        <v>196.7</v>
      </c>
      <c r="J71" s="120" t="s">
        <v>28</v>
      </c>
      <c r="K71" s="101" t="s">
        <v>168</v>
      </c>
      <c r="L71" s="101" t="s">
        <v>1568</v>
      </c>
      <c r="M71" s="122">
        <v>227.9</v>
      </c>
      <c r="N71" s="120" t="s">
        <v>28</v>
      </c>
      <c r="O71" s="107"/>
      <c r="P71" s="104"/>
      <c r="Q71" s="101"/>
      <c r="R71" s="108"/>
    </row>
    <row r="72" spans="1:18" ht="31.5" x14ac:dyDescent="0.2">
      <c r="A72" s="101">
        <v>63</v>
      </c>
      <c r="B72" s="102" t="s">
        <v>1740</v>
      </c>
      <c r="C72" s="102" t="s">
        <v>35</v>
      </c>
      <c r="D72" s="121" t="s">
        <v>1691</v>
      </c>
      <c r="E72" s="101" t="s">
        <v>40</v>
      </c>
      <c r="F72" s="101" t="s">
        <v>1497</v>
      </c>
      <c r="G72" s="120">
        <v>198.2</v>
      </c>
      <c r="H72" s="136">
        <v>29.5</v>
      </c>
      <c r="I72" s="120">
        <f t="shared" si="2"/>
        <v>168.7</v>
      </c>
      <c r="J72" s="120" t="s">
        <v>28</v>
      </c>
      <c r="K72" s="101" t="s">
        <v>168</v>
      </c>
      <c r="L72" s="101" t="s">
        <v>1498</v>
      </c>
      <c r="M72" s="122">
        <v>198.2</v>
      </c>
      <c r="N72" s="120" t="s">
        <v>28</v>
      </c>
      <c r="O72" s="107"/>
      <c r="P72" s="104"/>
      <c r="Q72" s="101"/>
      <c r="R72" s="108"/>
    </row>
    <row r="73" spans="1:18" ht="31.5" x14ac:dyDescent="0.2">
      <c r="A73" s="101">
        <v>64</v>
      </c>
      <c r="B73" s="102" t="s">
        <v>1506</v>
      </c>
      <c r="C73" s="102" t="s">
        <v>35</v>
      </c>
      <c r="D73" s="121" t="s">
        <v>1691</v>
      </c>
      <c r="E73" s="101" t="s">
        <v>40</v>
      </c>
      <c r="F73" s="101" t="s">
        <v>1511</v>
      </c>
      <c r="G73" s="120">
        <v>265.89999999999998</v>
      </c>
      <c r="H73" s="136">
        <v>52.6</v>
      </c>
      <c r="I73" s="120">
        <f t="shared" si="2"/>
        <v>213.29999999999998</v>
      </c>
      <c r="J73" s="120" t="s">
        <v>28</v>
      </c>
      <c r="K73" s="101" t="s">
        <v>168</v>
      </c>
      <c r="L73" s="101" t="s">
        <v>1512</v>
      </c>
      <c r="M73" s="122">
        <v>265.89999999999998</v>
      </c>
      <c r="N73" s="120" t="s">
        <v>28</v>
      </c>
      <c r="O73" s="107"/>
      <c r="P73" s="104" t="s">
        <v>1513</v>
      </c>
      <c r="Q73" s="101"/>
      <c r="R73" s="108"/>
    </row>
    <row r="74" spans="1:18" ht="31.5" x14ac:dyDescent="0.2">
      <c r="A74" s="101">
        <v>65</v>
      </c>
      <c r="B74" s="121" t="s">
        <v>1747</v>
      </c>
      <c r="C74" s="102" t="s">
        <v>35</v>
      </c>
      <c r="D74" s="121" t="s">
        <v>942</v>
      </c>
      <c r="E74" s="101" t="s">
        <v>48</v>
      </c>
      <c r="F74" s="101" t="s">
        <v>626</v>
      </c>
      <c r="G74" s="120">
        <v>356.9</v>
      </c>
      <c r="H74" s="136">
        <v>42.7</v>
      </c>
      <c r="I74" s="120">
        <f t="shared" si="2"/>
        <v>314.2</v>
      </c>
      <c r="J74" s="120" t="s">
        <v>28</v>
      </c>
      <c r="K74" s="101" t="s">
        <v>168</v>
      </c>
      <c r="L74" s="101" t="s">
        <v>1529</v>
      </c>
      <c r="M74" s="122">
        <v>356.9</v>
      </c>
      <c r="N74" s="120" t="s">
        <v>28</v>
      </c>
      <c r="O74" s="107"/>
      <c r="P74" s="104"/>
      <c r="Q74" s="108"/>
      <c r="R74" s="108"/>
    </row>
    <row r="75" spans="1:18" ht="18" customHeight="1" x14ac:dyDescent="0.2">
      <c r="A75" s="101">
        <v>66</v>
      </c>
      <c r="B75" s="121" t="s">
        <v>1774</v>
      </c>
      <c r="C75" s="102" t="s">
        <v>1775</v>
      </c>
      <c r="D75" s="121" t="s">
        <v>1776</v>
      </c>
      <c r="E75" s="101" t="s">
        <v>48</v>
      </c>
      <c r="F75" s="101">
        <v>9</v>
      </c>
      <c r="G75" s="120">
        <v>361.3</v>
      </c>
      <c r="H75" s="136">
        <v>1.2</v>
      </c>
      <c r="I75" s="120">
        <f t="shared" si="2"/>
        <v>360.1</v>
      </c>
      <c r="J75" s="120" t="s">
        <v>28</v>
      </c>
      <c r="K75" s="101">
        <v>33</v>
      </c>
      <c r="L75" s="101">
        <v>16</v>
      </c>
      <c r="M75" s="122">
        <v>361.3</v>
      </c>
      <c r="N75" s="120" t="s">
        <v>28</v>
      </c>
      <c r="O75" s="107"/>
      <c r="P75" s="104"/>
      <c r="Q75" s="108"/>
      <c r="R75" s="108"/>
    </row>
    <row r="76" spans="1:18" ht="15.75" x14ac:dyDescent="0.2">
      <c r="A76" s="614" t="s">
        <v>1543</v>
      </c>
      <c r="B76" s="614"/>
      <c r="C76" s="102"/>
      <c r="D76" s="128"/>
      <c r="E76" s="101"/>
      <c r="F76" s="101"/>
      <c r="G76" s="135">
        <f>SUM(G7:G75)</f>
        <v>12000.200000000003</v>
      </c>
      <c r="H76" s="135">
        <f>SUM(H7:H75)</f>
        <v>2212.8999999999992</v>
      </c>
      <c r="I76" s="135">
        <f>SUM(I7:I75)</f>
        <v>9787.3000000000029</v>
      </c>
      <c r="J76" s="131"/>
      <c r="K76" s="130"/>
      <c r="L76" s="101"/>
      <c r="M76" s="101"/>
      <c r="N76" s="101"/>
      <c r="O76" s="123"/>
      <c r="P76" s="108"/>
      <c r="Q76" s="108"/>
      <c r="R76" s="108"/>
    </row>
  </sheetData>
  <autoFilter ref="A5:R76">
    <filterColumn colId="4" showButton="0"/>
    <filterColumn colId="5" showButton="0"/>
    <filterColumn colId="6" showButton="0"/>
    <filterColumn colId="7" showButton="0"/>
    <filterColumn colId="10" showButton="0"/>
  </autoFilter>
  <mergeCells count="35">
    <mergeCell ref="I17:I18"/>
    <mergeCell ref="A3:O4"/>
    <mergeCell ref="A5:A6"/>
    <mergeCell ref="B5:B6"/>
    <mergeCell ref="C5:C6"/>
    <mergeCell ref="D5:D6"/>
    <mergeCell ref="E5:J5"/>
    <mergeCell ref="K5:N5"/>
    <mergeCell ref="O5:O6"/>
    <mergeCell ref="A17:A18"/>
    <mergeCell ref="E17:E18"/>
    <mergeCell ref="F17:F18"/>
    <mergeCell ref="G17:G18"/>
    <mergeCell ref="H17:H18"/>
    <mergeCell ref="A22:A24"/>
    <mergeCell ref="D22:D24"/>
    <mergeCell ref="E22:E24"/>
    <mergeCell ref="F22:F24"/>
    <mergeCell ref="G22:G24"/>
    <mergeCell ref="N22:N24"/>
    <mergeCell ref="O22:O24"/>
    <mergeCell ref="A76:B76"/>
    <mergeCell ref="B1:B2"/>
    <mergeCell ref="J1:O2"/>
    <mergeCell ref="H22:H24"/>
    <mergeCell ref="I22:I24"/>
    <mergeCell ref="J22:J24"/>
    <mergeCell ref="K22:K24"/>
    <mergeCell ref="L22:L24"/>
    <mergeCell ref="M22:M24"/>
    <mergeCell ref="J17:J18"/>
    <mergeCell ref="K17:K18"/>
    <mergeCell ref="L17:L18"/>
    <mergeCell ref="M17:M18"/>
    <mergeCell ref="N17:N18"/>
  </mergeCells>
  <pageMargins left="0.51180993000874897" right="0.26" top="0.42" bottom="0" header="0.31496062992126" footer="0.31496062992126"/>
  <pageSetup paperSize="9" scale="60" orientation="landscape" r:id="rId1"/>
  <rowBreaks count="3" manualBreakCount="3">
    <brk id="23" max="14" man="1"/>
    <brk id="46" max="14" man="1"/>
    <brk id="66"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1"/>
  <sheetViews>
    <sheetView topLeftCell="A16" zoomScaleNormal="100" zoomScaleSheetLayoutView="40" workbookViewId="0">
      <selection activeCell="C14" sqref="C14"/>
    </sheetView>
  </sheetViews>
  <sheetFormatPr defaultColWidth="9.125" defaultRowHeight="15" x14ac:dyDescent="0.2"/>
  <cols>
    <col min="1" max="1" width="5.75" style="109" customWidth="1"/>
    <col min="2" max="2" width="33.25" style="109" customWidth="1"/>
    <col min="3" max="3" width="21" style="109" customWidth="1"/>
    <col min="4" max="4" width="15.875" style="110" customWidth="1"/>
    <col min="5" max="5" width="8.25" style="109" customWidth="1"/>
    <col min="6" max="6" width="7.625" style="109" customWidth="1"/>
    <col min="7" max="7" width="10.375" style="109" customWidth="1"/>
    <col min="8" max="8" width="9.875" style="109" bestFit="1" customWidth="1"/>
    <col min="9" max="9" width="8.75" style="109" customWidth="1"/>
    <col min="10" max="10" width="8.75" style="112" customWidth="1"/>
    <col min="11" max="11" width="10" style="109" hidden="1" customWidth="1"/>
    <col min="12" max="12" width="12.125" style="109" hidden="1" customWidth="1"/>
    <col min="13" max="13" width="11" style="113" hidden="1" customWidth="1"/>
    <col min="14" max="14" width="10.125" style="113" hidden="1" customWidth="1"/>
    <col min="15" max="15" width="40.25" style="114" customWidth="1"/>
    <col min="16" max="16" width="15.875" style="109" hidden="1" customWidth="1"/>
    <col min="17" max="18" width="9.125" style="109" hidden="1" customWidth="1"/>
    <col min="19" max="16384" width="9.125" style="109"/>
  </cols>
  <sheetData>
    <row r="1" spans="1:18" ht="78.75" customHeight="1" x14ac:dyDescent="0.2">
      <c r="A1" s="97" t="s">
        <v>0</v>
      </c>
      <c r="B1" s="98" t="s">
        <v>1780</v>
      </c>
      <c r="C1" s="98" t="s">
        <v>1781</v>
      </c>
      <c r="D1" s="98" t="s">
        <v>1782</v>
      </c>
      <c r="E1" s="97" t="s">
        <v>1773</v>
      </c>
      <c r="F1" s="97" t="s">
        <v>13</v>
      </c>
      <c r="G1" s="98" t="s">
        <v>15</v>
      </c>
      <c r="H1" s="98" t="s">
        <v>16</v>
      </c>
      <c r="I1" s="98" t="s">
        <v>17</v>
      </c>
      <c r="J1" s="98" t="s">
        <v>14</v>
      </c>
      <c r="K1" s="100" t="s">
        <v>12</v>
      </c>
      <c r="L1" s="100" t="s">
        <v>13</v>
      </c>
      <c r="M1" s="100" t="s">
        <v>1763</v>
      </c>
      <c r="N1" s="98" t="s">
        <v>14</v>
      </c>
      <c r="O1" s="100"/>
      <c r="P1" s="108"/>
      <c r="Q1" s="108"/>
      <c r="R1" s="108"/>
    </row>
    <row r="2" spans="1:18" ht="38.25" customHeight="1" x14ac:dyDescent="0.25">
      <c r="A2" s="101">
        <v>1</v>
      </c>
      <c r="B2" s="121" t="s">
        <v>1756</v>
      </c>
      <c r="C2" s="121" t="s">
        <v>1770</v>
      </c>
      <c r="D2" s="121" t="s">
        <v>1623</v>
      </c>
      <c r="E2" s="101" t="s">
        <v>27</v>
      </c>
      <c r="F2" s="101" t="s">
        <v>27</v>
      </c>
      <c r="G2" s="122">
        <v>703</v>
      </c>
      <c r="H2" s="139">
        <v>199.9</v>
      </c>
      <c r="I2" s="122">
        <v>503.1</v>
      </c>
      <c r="J2" s="120" t="s">
        <v>28</v>
      </c>
      <c r="K2" s="101" t="s">
        <v>29</v>
      </c>
      <c r="L2" s="101" t="s">
        <v>30</v>
      </c>
      <c r="M2" s="122">
        <v>703</v>
      </c>
      <c r="N2" s="120" t="s">
        <v>28</v>
      </c>
      <c r="O2" s="107"/>
      <c r="P2" s="104"/>
      <c r="Q2" s="117"/>
      <c r="R2" s="101" t="s">
        <v>33</v>
      </c>
    </row>
    <row r="3" spans="1:18" ht="47.25" x14ac:dyDescent="0.2">
      <c r="A3" s="101">
        <v>2</v>
      </c>
      <c r="B3" s="121" t="s">
        <v>1612</v>
      </c>
      <c r="C3" s="121" t="s">
        <v>121</v>
      </c>
      <c r="D3" s="121" t="s">
        <v>1623</v>
      </c>
      <c r="E3" s="101" t="s">
        <v>27</v>
      </c>
      <c r="F3" s="101" t="s">
        <v>125</v>
      </c>
      <c r="G3" s="122">
        <v>162</v>
      </c>
      <c r="H3" s="139">
        <v>72.7</v>
      </c>
      <c r="I3" s="122">
        <v>89.3</v>
      </c>
      <c r="J3" s="120" t="s">
        <v>28</v>
      </c>
      <c r="K3" s="101" t="s">
        <v>29</v>
      </c>
      <c r="L3" s="101" t="s">
        <v>126</v>
      </c>
      <c r="M3" s="122">
        <v>162</v>
      </c>
      <c r="N3" s="120" t="s">
        <v>28</v>
      </c>
      <c r="O3" s="107"/>
      <c r="P3" s="118"/>
      <c r="Q3" s="102"/>
      <c r="R3" s="101"/>
    </row>
    <row r="4" spans="1:18" ht="33" customHeight="1" x14ac:dyDescent="0.2">
      <c r="A4" s="101">
        <v>3</v>
      </c>
      <c r="B4" s="121" t="s">
        <v>1545</v>
      </c>
      <c r="C4" s="102" t="s">
        <v>35</v>
      </c>
      <c r="D4" s="121" t="s">
        <v>1623</v>
      </c>
      <c r="E4" s="101" t="s">
        <v>27</v>
      </c>
      <c r="F4" s="101" t="s">
        <v>485</v>
      </c>
      <c r="G4" s="122">
        <v>32.6</v>
      </c>
      <c r="H4" s="139">
        <v>14.8</v>
      </c>
      <c r="I4" s="122">
        <v>17.8</v>
      </c>
      <c r="J4" s="120" t="s">
        <v>28</v>
      </c>
      <c r="K4" s="101">
        <v>18</v>
      </c>
      <c r="L4" s="101">
        <v>978</v>
      </c>
      <c r="M4" s="122">
        <v>32.6</v>
      </c>
      <c r="N4" s="120" t="s">
        <v>28</v>
      </c>
      <c r="O4" s="107"/>
      <c r="P4" s="103"/>
      <c r="Q4" s="102"/>
      <c r="R4" s="101" t="s">
        <v>1548</v>
      </c>
    </row>
    <row r="5" spans="1:18" ht="31.5" x14ac:dyDescent="0.2">
      <c r="A5" s="101">
        <v>4</v>
      </c>
      <c r="B5" s="102" t="s">
        <v>127</v>
      </c>
      <c r="C5" s="102" t="s">
        <v>35</v>
      </c>
      <c r="D5" s="121" t="s">
        <v>1623</v>
      </c>
      <c r="E5" s="101" t="s">
        <v>27</v>
      </c>
      <c r="F5" s="101" t="s">
        <v>131</v>
      </c>
      <c r="G5" s="122">
        <v>64.8</v>
      </c>
      <c r="H5" s="139">
        <v>28.7</v>
      </c>
      <c r="I5" s="122">
        <v>36.099999999999994</v>
      </c>
      <c r="J5" s="120" t="s">
        <v>28</v>
      </c>
      <c r="K5" s="101" t="s">
        <v>29</v>
      </c>
      <c r="L5" s="101" t="s">
        <v>132</v>
      </c>
      <c r="M5" s="122">
        <v>64.8</v>
      </c>
      <c r="N5" s="120" t="s">
        <v>28</v>
      </c>
      <c r="O5" s="107"/>
      <c r="P5" s="104"/>
      <c r="Q5" s="102"/>
      <c r="R5" s="101"/>
    </row>
    <row r="6" spans="1:18" ht="31.5" x14ac:dyDescent="0.2">
      <c r="A6" s="101">
        <v>5</v>
      </c>
      <c r="B6" s="102" t="s">
        <v>1613</v>
      </c>
      <c r="C6" s="121" t="s">
        <v>1614</v>
      </c>
      <c r="D6" s="121" t="s">
        <v>1623</v>
      </c>
      <c r="E6" s="101" t="s">
        <v>27</v>
      </c>
      <c r="F6" s="101" t="s">
        <v>137</v>
      </c>
      <c r="G6" s="122">
        <v>97.5</v>
      </c>
      <c r="H6" s="139">
        <v>42.9</v>
      </c>
      <c r="I6" s="122">
        <v>54.6</v>
      </c>
      <c r="J6" s="120" t="s">
        <v>28</v>
      </c>
      <c r="K6" s="101" t="s">
        <v>29</v>
      </c>
      <c r="L6" s="101" t="s">
        <v>138</v>
      </c>
      <c r="M6" s="122">
        <v>97.5</v>
      </c>
      <c r="N6" s="120" t="s">
        <v>28</v>
      </c>
      <c r="O6" s="107"/>
      <c r="P6" s="103" t="s">
        <v>140</v>
      </c>
      <c r="Q6" s="102"/>
      <c r="R6" s="101" t="s">
        <v>141</v>
      </c>
    </row>
    <row r="7" spans="1:18" ht="31.5" x14ac:dyDescent="0.2">
      <c r="A7" s="101">
        <v>6</v>
      </c>
      <c r="B7" s="102" t="s">
        <v>198</v>
      </c>
      <c r="C7" s="102" t="s">
        <v>35</v>
      </c>
      <c r="D7" s="121" t="s">
        <v>1623</v>
      </c>
      <c r="E7" s="101" t="s">
        <v>27</v>
      </c>
      <c r="F7" s="101" t="s">
        <v>203</v>
      </c>
      <c r="G7" s="122">
        <v>97.1</v>
      </c>
      <c r="H7" s="139">
        <v>40.6</v>
      </c>
      <c r="I7" s="122">
        <v>56.499999999999993</v>
      </c>
      <c r="J7" s="120" t="s">
        <v>28</v>
      </c>
      <c r="K7" s="101" t="s">
        <v>29</v>
      </c>
      <c r="L7" s="101">
        <v>991</v>
      </c>
      <c r="M7" s="122">
        <v>97.1</v>
      </c>
      <c r="N7" s="120" t="s">
        <v>28</v>
      </c>
      <c r="O7" s="107"/>
      <c r="P7" s="103" t="s">
        <v>204</v>
      </c>
      <c r="Q7" s="102"/>
      <c r="R7" s="101"/>
    </row>
    <row r="8" spans="1:18" ht="31.5" x14ac:dyDescent="0.2">
      <c r="A8" s="101">
        <v>7</v>
      </c>
      <c r="B8" s="102" t="s">
        <v>259</v>
      </c>
      <c r="C8" s="102" t="s">
        <v>35</v>
      </c>
      <c r="D8" s="121" t="s">
        <v>1623</v>
      </c>
      <c r="E8" s="101" t="s">
        <v>27</v>
      </c>
      <c r="F8" s="101" t="s">
        <v>263</v>
      </c>
      <c r="G8" s="122">
        <v>32.299999999999997</v>
      </c>
      <c r="H8" s="139">
        <v>12.9</v>
      </c>
      <c r="I8" s="122">
        <v>19.399999999999999</v>
      </c>
      <c r="J8" s="120" t="s">
        <v>28</v>
      </c>
      <c r="K8" s="101" t="s">
        <v>29</v>
      </c>
      <c r="L8" s="101">
        <v>1001</v>
      </c>
      <c r="M8" s="122">
        <v>32.299999999999997</v>
      </c>
      <c r="N8" s="120" t="s">
        <v>28</v>
      </c>
      <c r="O8" s="107"/>
      <c r="P8" s="103" t="s">
        <v>264</v>
      </c>
      <c r="Q8" s="102"/>
      <c r="R8" s="101"/>
    </row>
    <row r="9" spans="1:18" ht="31.5" x14ac:dyDescent="0.2">
      <c r="A9" s="101">
        <v>8</v>
      </c>
      <c r="B9" s="102" t="s">
        <v>1555</v>
      </c>
      <c r="C9" s="102" t="s">
        <v>35</v>
      </c>
      <c r="D9" s="121" t="s">
        <v>1623</v>
      </c>
      <c r="E9" s="101" t="s">
        <v>27</v>
      </c>
      <c r="F9" s="101" t="s">
        <v>289</v>
      </c>
      <c r="G9" s="122">
        <v>162</v>
      </c>
      <c r="H9" s="139">
        <v>63.3</v>
      </c>
      <c r="I9" s="122">
        <v>98.7</v>
      </c>
      <c r="J9" s="120" t="s">
        <v>28</v>
      </c>
      <c r="K9" s="101" t="s">
        <v>29</v>
      </c>
      <c r="L9" s="101">
        <v>1005</v>
      </c>
      <c r="M9" s="122">
        <v>162</v>
      </c>
      <c r="N9" s="120" t="s">
        <v>28</v>
      </c>
      <c r="O9" s="107"/>
      <c r="P9" s="103" t="s">
        <v>291</v>
      </c>
      <c r="Q9" s="102"/>
      <c r="R9" s="101" t="s">
        <v>141</v>
      </c>
    </row>
    <row r="10" spans="1:18" ht="31.5" x14ac:dyDescent="0.2">
      <c r="A10" s="101">
        <v>9</v>
      </c>
      <c r="B10" s="102" t="s">
        <v>1556</v>
      </c>
      <c r="C10" s="102" t="s">
        <v>35</v>
      </c>
      <c r="D10" s="121" t="s">
        <v>1623</v>
      </c>
      <c r="E10" s="101" t="s">
        <v>27</v>
      </c>
      <c r="F10" s="101" t="s">
        <v>325</v>
      </c>
      <c r="G10" s="122">
        <v>32.6</v>
      </c>
      <c r="H10" s="139">
        <v>12.3</v>
      </c>
      <c r="I10" s="122">
        <v>20.3</v>
      </c>
      <c r="J10" s="120" t="s">
        <v>28</v>
      </c>
      <c r="K10" s="101" t="s">
        <v>29</v>
      </c>
      <c r="L10" s="101">
        <v>1017</v>
      </c>
      <c r="M10" s="122">
        <v>32.6</v>
      </c>
      <c r="N10" s="120" t="s">
        <v>28</v>
      </c>
      <c r="O10" s="107"/>
      <c r="P10" s="103" t="s">
        <v>327</v>
      </c>
      <c r="Q10" s="102"/>
      <c r="R10" s="101" t="s">
        <v>141</v>
      </c>
    </row>
    <row r="11" spans="1:18" ht="47.25" x14ac:dyDescent="0.2">
      <c r="A11" s="101">
        <v>10</v>
      </c>
      <c r="B11" s="102" t="s">
        <v>369</v>
      </c>
      <c r="C11" s="121" t="s">
        <v>1615</v>
      </c>
      <c r="D11" s="121" t="s">
        <v>1623</v>
      </c>
      <c r="E11" s="101" t="s">
        <v>27</v>
      </c>
      <c r="F11" s="101" t="s">
        <v>373</v>
      </c>
      <c r="G11" s="122">
        <v>64.8</v>
      </c>
      <c r="H11" s="139">
        <v>24.4</v>
      </c>
      <c r="I11" s="122">
        <v>40.4</v>
      </c>
      <c r="J11" s="120" t="s">
        <v>28</v>
      </c>
      <c r="K11" s="101" t="s">
        <v>29</v>
      </c>
      <c r="L11" s="101">
        <v>1018</v>
      </c>
      <c r="M11" s="122">
        <v>64.8</v>
      </c>
      <c r="N11" s="120" t="s">
        <v>28</v>
      </c>
      <c r="O11" s="107"/>
      <c r="P11" s="103" t="s">
        <v>374</v>
      </c>
      <c r="Q11" s="102"/>
      <c r="R11" s="101"/>
    </row>
    <row r="12" spans="1:18" ht="31.5" x14ac:dyDescent="0.2">
      <c r="A12" s="612">
        <v>11</v>
      </c>
      <c r="B12" s="121" t="s">
        <v>375</v>
      </c>
      <c r="C12" s="102" t="s">
        <v>35</v>
      </c>
      <c r="D12" s="121" t="s">
        <v>1623</v>
      </c>
      <c r="E12" s="612" t="s">
        <v>27</v>
      </c>
      <c r="F12" s="612" t="s">
        <v>379</v>
      </c>
      <c r="G12" s="613">
        <v>64.8</v>
      </c>
      <c r="H12" s="638">
        <v>24.4</v>
      </c>
      <c r="I12" s="613">
        <v>40.4</v>
      </c>
      <c r="J12" s="616" t="s">
        <v>28</v>
      </c>
      <c r="K12" s="612" t="s">
        <v>29</v>
      </c>
      <c r="L12" s="612">
        <v>1019</v>
      </c>
      <c r="M12" s="613">
        <v>64.8</v>
      </c>
      <c r="N12" s="616" t="s">
        <v>28</v>
      </c>
      <c r="O12" s="107"/>
      <c r="P12" s="103" t="s">
        <v>380</v>
      </c>
      <c r="Q12" s="102"/>
      <c r="R12" s="101"/>
    </row>
    <row r="13" spans="1:18" ht="31.5" x14ac:dyDescent="0.2">
      <c r="A13" s="612"/>
      <c r="B13" s="121" t="s">
        <v>381</v>
      </c>
      <c r="C13" s="102" t="s">
        <v>35</v>
      </c>
      <c r="D13" s="121" t="s">
        <v>1623</v>
      </c>
      <c r="E13" s="612"/>
      <c r="F13" s="612"/>
      <c r="G13" s="613"/>
      <c r="H13" s="638"/>
      <c r="I13" s="613"/>
      <c r="J13" s="616"/>
      <c r="K13" s="612"/>
      <c r="L13" s="612"/>
      <c r="M13" s="613"/>
      <c r="N13" s="616"/>
      <c r="O13" s="107"/>
      <c r="P13" s="103"/>
      <c r="Q13" s="102"/>
      <c r="R13" s="101"/>
    </row>
    <row r="14" spans="1:18" ht="31.5" x14ac:dyDescent="0.2">
      <c r="A14" s="101">
        <v>12</v>
      </c>
      <c r="B14" s="121" t="s">
        <v>1560</v>
      </c>
      <c r="C14" s="102" t="s">
        <v>35</v>
      </c>
      <c r="D14" s="121" t="s">
        <v>1623</v>
      </c>
      <c r="E14" s="101" t="s">
        <v>27</v>
      </c>
      <c r="F14" s="101" t="s">
        <v>408</v>
      </c>
      <c r="G14" s="122">
        <v>162.4</v>
      </c>
      <c r="H14" s="139">
        <v>58.8</v>
      </c>
      <c r="I14" s="122">
        <v>103.60000000000001</v>
      </c>
      <c r="J14" s="120" t="s">
        <v>28</v>
      </c>
      <c r="K14" s="101" t="s">
        <v>29</v>
      </c>
      <c r="L14" s="101">
        <v>1024</v>
      </c>
      <c r="M14" s="122">
        <v>162.4</v>
      </c>
      <c r="N14" s="120" t="s">
        <v>28</v>
      </c>
      <c r="O14" s="107"/>
      <c r="P14" s="103" t="s">
        <v>410</v>
      </c>
      <c r="Q14" s="102"/>
      <c r="R14" s="101"/>
    </row>
    <row r="15" spans="1:18" ht="31.5" x14ac:dyDescent="0.2">
      <c r="A15" s="101">
        <v>13</v>
      </c>
      <c r="B15" s="102" t="s">
        <v>843</v>
      </c>
      <c r="C15" s="102" t="s">
        <v>35</v>
      </c>
      <c r="D15" s="121" t="s">
        <v>1624</v>
      </c>
      <c r="E15" s="101">
        <v>5</v>
      </c>
      <c r="F15" s="101">
        <v>5</v>
      </c>
      <c r="G15" s="122">
        <v>272.2</v>
      </c>
      <c r="H15" s="139">
        <v>4.5999999999999996</v>
      </c>
      <c r="I15" s="122">
        <v>267.59999999999997</v>
      </c>
      <c r="J15" s="120" t="s">
        <v>28</v>
      </c>
      <c r="K15" s="101">
        <v>18</v>
      </c>
      <c r="L15" s="101">
        <v>759</v>
      </c>
      <c r="M15" s="122">
        <v>272.2</v>
      </c>
      <c r="N15" s="120" t="s">
        <v>28</v>
      </c>
      <c r="O15" s="107"/>
      <c r="P15" s="103"/>
      <c r="Q15" s="102"/>
      <c r="R15" s="101"/>
    </row>
    <row r="16" spans="1:18" ht="31.5" x14ac:dyDescent="0.2">
      <c r="A16" s="101">
        <v>14</v>
      </c>
      <c r="B16" s="102" t="s">
        <v>1620</v>
      </c>
      <c r="C16" s="102" t="s">
        <v>35</v>
      </c>
      <c r="D16" s="121" t="s">
        <v>1625</v>
      </c>
      <c r="E16" s="101" t="s">
        <v>424</v>
      </c>
      <c r="F16" s="101" t="s">
        <v>485</v>
      </c>
      <c r="G16" s="122">
        <v>36.5</v>
      </c>
      <c r="H16" s="139">
        <v>12.7</v>
      </c>
      <c r="I16" s="122">
        <v>23.8</v>
      </c>
      <c r="J16" s="120" t="s">
        <v>28</v>
      </c>
      <c r="K16" s="101" t="s">
        <v>29</v>
      </c>
      <c r="L16" s="101" t="s">
        <v>486</v>
      </c>
      <c r="M16" s="122">
        <v>36.5</v>
      </c>
      <c r="N16" s="120" t="s">
        <v>28</v>
      </c>
      <c r="O16" s="107"/>
      <c r="P16" s="103" t="s">
        <v>489</v>
      </c>
      <c r="Q16" s="102"/>
      <c r="R16" s="101"/>
    </row>
    <row r="17" spans="1:18" ht="51.75" customHeight="1" x14ac:dyDescent="0.2">
      <c r="A17" s="612">
        <v>15</v>
      </c>
      <c r="B17" s="102" t="s">
        <v>516</v>
      </c>
      <c r="C17" s="121" t="s">
        <v>1626</v>
      </c>
      <c r="D17" s="618" t="s">
        <v>1625</v>
      </c>
      <c r="E17" s="612" t="s">
        <v>424</v>
      </c>
      <c r="F17" s="612" t="s">
        <v>29</v>
      </c>
      <c r="G17" s="613">
        <v>72</v>
      </c>
      <c r="H17" s="638">
        <v>25.5</v>
      </c>
      <c r="I17" s="613">
        <v>46.5</v>
      </c>
      <c r="J17" s="616" t="s">
        <v>28</v>
      </c>
      <c r="K17" s="612" t="s">
        <v>29</v>
      </c>
      <c r="L17" s="612" t="s">
        <v>521</v>
      </c>
      <c r="M17" s="613">
        <v>72</v>
      </c>
      <c r="N17" s="616" t="s">
        <v>28</v>
      </c>
      <c r="O17" s="616"/>
      <c r="P17" s="103"/>
      <c r="Q17" s="102"/>
      <c r="R17" s="101"/>
    </row>
    <row r="18" spans="1:18" ht="84.75" customHeight="1" x14ac:dyDescent="0.2">
      <c r="A18" s="612"/>
      <c r="B18" s="102" t="s">
        <v>522</v>
      </c>
      <c r="C18" s="121" t="s">
        <v>1771</v>
      </c>
      <c r="D18" s="618"/>
      <c r="E18" s="612"/>
      <c r="F18" s="612"/>
      <c r="G18" s="613"/>
      <c r="H18" s="638"/>
      <c r="I18" s="613"/>
      <c r="J18" s="616"/>
      <c r="K18" s="612"/>
      <c r="L18" s="612"/>
      <c r="M18" s="613"/>
      <c r="N18" s="616"/>
      <c r="O18" s="616"/>
      <c r="P18" s="103"/>
      <c r="Q18" s="102"/>
      <c r="R18" s="101"/>
    </row>
    <row r="19" spans="1:18" ht="63" customHeight="1" x14ac:dyDescent="0.2">
      <c r="A19" s="612"/>
      <c r="B19" s="102" t="s">
        <v>525</v>
      </c>
      <c r="C19" s="121" t="s">
        <v>1627</v>
      </c>
      <c r="D19" s="618"/>
      <c r="E19" s="612"/>
      <c r="F19" s="612"/>
      <c r="G19" s="613"/>
      <c r="H19" s="638"/>
      <c r="I19" s="613"/>
      <c r="J19" s="616"/>
      <c r="K19" s="612"/>
      <c r="L19" s="612"/>
      <c r="M19" s="613"/>
      <c r="N19" s="616"/>
      <c r="O19" s="616"/>
      <c r="P19" s="103"/>
      <c r="Q19" s="102"/>
      <c r="R19" s="101"/>
    </row>
    <row r="20" spans="1:18" ht="31.5" x14ac:dyDescent="0.2">
      <c r="A20" s="101">
        <v>16</v>
      </c>
      <c r="B20" s="102" t="s">
        <v>1634</v>
      </c>
      <c r="C20" s="102" t="s">
        <v>35</v>
      </c>
      <c r="D20" s="121" t="s">
        <v>1632</v>
      </c>
      <c r="E20" s="101">
        <v>5</v>
      </c>
      <c r="F20" s="101">
        <v>20</v>
      </c>
      <c r="G20" s="122">
        <v>108</v>
      </c>
      <c r="H20" s="139">
        <v>1.8</v>
      </c>
      <c r="I20" s="122">
        <v>106.2</v>
      </c>
      <c r="J20" s="120" t="s">
        <v>28</v>
      </c>
      <c r="K20" s="101">
        <v>18</v>
      </c>
      <c r="L20" s="101">
        <v>1102</v>
      </c>
      <c r="M20" s="122">
        <v>108</v>
      </c>
      <c r="N20" s="120" t="s">
        <v>28</v>
      </c>
      <c r="O20" s="107"/>
      <c r="P20" s="104"/>
      <c r="Q20" s="102"/>
      <c r="R20" s="101"/>
    </row>
    <row r="21" spans="1:18" ht="49.5" customHeight="1" x14ac:dyDescent="0.2">
      <c r="A21" s="101">
        <v>17</v>
      </c>
      <c r="B21" s="102" t="s">
        <v>1636</v>
      </c>
      <c r="C21" s="121" t="s">
        <v>1772</v>
      </c>
      <c r="D21" s="121" t="s">
        <v>1632</v>
      </c>
      <c r="E21" s="101">
        <v>5</v>
      </c>
      <c r="F21" s="101">
        <v>21</v>
      </c>
      <c r="G21" s="122">
        <v>107.9</v>
      </c>
      <c r="H21" s="139">
        <v>1.2</v>
      </c>
      <c r="I21" s="122">
        <v>106.7</v>
      </c>
      <c r="J21" s="120" t="s">
        <v>28</v>
      </c>
      <c r="K21" s="101">
        <v>18</v>
      </c>
      <c r="L21" s="101">
        <v>1111</v>
      </c>
      <c r="M21" s="122">
        <v>107.9</v>
      </c>
      <c r="N21" s="120" t="s">
        <v>28</v>
      </c>
      <c r="O21" s="107"/>
      <c r="P21" s="104"/>
      <c r="Q21" s="102"/>
      <c r="R21" s="101"/>
    </row>
    <row r="22" spans="1:18" ht="31.5" x14ac:dyDescent="0.2">
      <c r="A22" s="101">
        <v>18</v>
      </c>
      <c r="B22" s="102" t="s">
        <v>534</v>
      </c>
      <c r="C22" s="102" t="s">
        <v>35</v>
      </c>
      <c r="D22" s="121" t="s">
        <v>1625</v>
      </c>
      <c r="E22" s="101" t="s">
        <v>424</v>
      </c>
      <c r="F22" s="101" t="s">
        <v>137</v>
      </c>
      <c r="G22" s="122">
        <v>291.2</v>
      </c>
      <c r="H22" s="139">
        <v>100.4</v>
      </c>
      <c r="I22" s="122">
        <v>190.79999999999998</v>
      </c>
      <c r="J22" s="120" t="s">
        <v>28</v>
      </c>
      <c r="K22" s="101" t="s">
        <v>29</v>
      </c>
      <c r="L22" s="101" t="s">
        <v>539</v>
      </c>
      <c r="M22" s="122">
        <v>291.2</v>
      </c>
      <c r="N22" s="120" t="s">
        <v>28</v>
      </c>
      <c r="O22" s="107"/>
      <c r="P22" s="103" t="s">
        <v>540</v>
      </c>
      <c r="Q22" s="102"/>
      <c r="R22" s="101"/>
    </row>
    <row r="23" spans="1:18" ht="54" customHeight="1" x14ac:dyDescent="0.2">
      <c r="A23" s="101">
        <v>19</v>
      </c>
      <c r="B23" s="121" t="s">
        <v>1638</v>
      </c>
      <c r="C23" s="102" t="s">
        <v>35</v>
      </c>
      <c r="D23" s="121" t="s">
        <v>1625</v>
      </c>
      <c r="E23" s="101" t="s">
        <v>424</v>
      </c>
      <c r="F23" s="101" t="s">
        <v>146</v>
      </c>
      <c r="G23" s="122">
        <v>146.5</v>
      </c>
      <c r="H23" s="139">
        <v>50.1</v>
      </c>
      <c r="I23" s="122">
        <v>96.4</v>
      </c>
      <c r="J23" s="120" t="s">
        <v>28</v>
      </c>
      <c r="K23" s="101" t="s">
        <v>29</v>
      </c>
      <c r="L23" s="101" t="s">
        <v>543</v>
      </c>
      <c r="M23" s="122">
        <v>146.5</v>
      </c>
      <c r="N23" s="120" t="s">
        <v>28</v>
      </c>
      <c r="O23" s="107"/>
      <c r="P23" s="103" t="s">
        <v>545</v>
      </c>
      <c r="Q23" s="102"/>
      <c r="R23" s="101" t="s">
        <v>141</v>
      </c>
    </row>
    <row r="24" spans="1:18" ht="31.5" x14ac:dyDescent="0.2">
      <c r="A24" s="101">
        <v>20</v>
      </c>
      <c r="B24" s="121" t="s">
        <v>1639</v>
      </c>
      <c r="C24" s="102" t="s">
        <v>35</v>
      </c>
      <c r="D24" s="121" t="s">
        <v>1625</v>
      </c>
      <c r="E24" s="101" t="s">
        <v>424</v>
      </c>
      <c r="F24" s="101" t="s">
        <v>161</v>
      </c>
      <c r="G24" s="122">
        <v>73.5</v>
      </c>
      <c r="H24" s="139">
        <v>24.9</v>
      </c>
      <c r="I24" s="122">
        <v>48.6</v>
      </c>
      <c r="J24" s="120" t="s">
        <v>28</v>
      </c>
      <c r="K24" s="101" t="s">
        <v>29</v>
      </c>
      <c r="L24" s="101" t="s">
        <v>549</v>
      </c>
      <c r="M24" s="122">
        <v>73.5</v>
      </c>
      <c r="N24" s="120" t="s">
        <v>28</v>
      </c>
      <c r="O24" s="107"/>
      <c r="P24" s="103" t="s">
        <v>551</v>
      </c>
      <c r="Q24" s="102"/>
      <c r="R24" s="101"/>
    </row>
    <row r="25" spans="1:18" ht="31.5" x14ac:dyDescent="0.2">
      <c r="A25" s="101">
        <v>21</v>
      </c>
      <c r="B25" s="102" t="s">
        <v>1640</v>
      </c>
      <c r="C25" s="102" t="s">
        <v>35</v>
      </c>
      <c r="D25" s="121" t="s">
        <v>1625</v>
      </c>
      <c r="E25" s="101" t="s">
        <v>424</v>
      </c>
      <c r="F25" s="101" t="s">
        <v>182</v>
      </c>
      <c r="G25" s="122">
        <v>184.6</v>
      </c>
      <c r="H25" s="139">
        <v>62.4</v>
      </c>
      <c r="I25" s="122">
        <v>122.19999999999999</v>
      </c>
      <c r="J25" s="120" t="s">
        <v>28</v>
      </c>
      <c r="K25" s="101" t="s">
        <v>29</v>
      </c>
      <c r="L25" s="101" t="s">
        <v>559</v>
      </c>
      <c r="M25" s="122">
        <v>184.6</v>
      </c>
      <c r="N25" s="120" t="s">
        <v>28</v>
      </c>
      <c r="O25" s="107"/>
      <c r="P25" s="103" t="s">
        <v>560</v>
      </c>
      <c r="Q25" s="102"/>
      <c r="R25" s="101"/>
    </row>
    <row r="26" spans="1:18" ht="31.5" x14ac:dyDescent="0.2">
      <c r="A26" s="101">
        <v>22</v>
      </c>
      <c r="B26" s="102" t="s">
        <v>1642</v>
      </c>
      <c r="C26" s="102" t="s">
        <v>35</v>
      </c>
      <c r="D26" s="121" t="s">
        <v>1625</v>
      </c>
      <c r="E26" s="101" t="s">
        <v>424</v>
      </c>
      <c r="F26" s="101" t="s">
        <v>575</v>
      </c>
      <c r="G26" s="122">
        <v>111.9</v>
      </c>
      <c r="H26" s="139">
        <v>37.6</v>
      </c>
      <c r="I26" s="122">
        <v>74.300000000000011</v>
      </c>
      <c r="J26" s="120" t="s">
        <v>28</v>
      </c>
      <c r="K26" s="101" t="s">
        <v>29</v>
      </c>
      <c r="L26" s="101" t="s">
        <v>576</v>
      </c>
      <c r="M26" s="122">
        <v>111.9</v>
      </c>
      <c r="N26" s="120" t="s">
        <v>28</v>
      </c>
      <c r="O26" s="107"/>
      <c r="P26" s="103" t="s">
        <v>578</v>
      </c>
      <c r="Q26" s="102"/>
      <c r="R26" s="101" t="s">
        <v>141</v>
      </c>
    </row>
    <row r="27" spans="1:18" ht="35.25" customHeight="1" x14ac:dyDescent="0.2">
      <c r="A27" s="101">
        <v>23</v>
      </c>
      <c r="B27" s="121" t="s">
        <v>1646</v>
      </c>
      <c r="C27" s="102" t="s">
        <v>35</v>
      </c>
      <c r="D27" s="121" t="s">
        <v>1625</v>
      </c>
      <c r="E27" s="101" t="s">
        <v>424</v>
      </c>
      <c r="F27" s="101" t="s">
        <v>203</v>
      </c>
      <c r="G27" s="122">
        <v>147.80000000000001</v>
      </c>
      <c r="H27" s="139">
        <v>49.8</v>
      </c>
      <c r="I27" s="122">
        <v>98.000000000000014</v>
      </c>
      <c r="J27" s="120" t="s">
        <v>28</v>
      </c>
      <c r="K27" s="101" t="s">
        <v>29</v>
      </c>
      <c r="L27" s="101" t="s">
        <v>582</v>
      </c>
      <c r="M27" s="122">
        <v>147.80000000000001</v>
      </c>
      <c r="N27" s="120" t="s">
        <v>28</v>
      </c>
      <c r="O27" s="107"/>
      <c r="P27" s="104"/>
      <c r="Q27" s="102"/>
      <c r="R27" s="101" t="s">
        <v>141</v>
      </c>
    </row>
    <row r="28" spans="1:18" ht="31.5" x14ac:dyDescent="0.2">
      <c r="A28" s="101">
        <v>24</v>
      </c>
      <c r="B28" s="121" t="s">
        <v>1647</v>
      </c>
      <c r="C28" s="102" t="s">
        <v>35</v>
      </c>
      <c r="D28" s="121" t="s">
        <v>1625</v>
      </c>
      <c r="E28" s="101" t="s">
        <v>424</v>
      </c>
      <c r="F28" s="101" t="s">
        <v>649</v>
      </c>
      <c r="G28" s="122">
        <v>37.700000000000003</v>
      </c>
      <c r="H28" s="139">
        <v>12.4</v>
      </c>
      <c r="I28" s="122">
        <v>25.300000000000004</v>
      </c>
      <c r="J28" s="120" t="s">
        <v>28</v>
      </c>
      <c r="K28" s="101" t="s">
        <v>29</v>
      </c>
      <c r="L28" s="101" t="s">
        <v>1582</v>
      </c>
      <c r="M28" s="122">
        <v>37.700000000000003</v>
      </c>
      <c r="N28" s="120" t="s">
        <v>28</v>
      </c>
      <c r="O28" s="107"/>
      <c r="P28" s="103"/>
      <c r="Q28" s="102"/>
      <c r="R28" s="101"/>
    </row>
    <row r="29" spans="1:18" ht="31.5" x14ac:dyDescent="0.2">
      <c r="A29" s="101">
        <v>25</v>
      </c>
      <c r="B29" s="121" t="s">
        <v>1649</v>
      </c>
      <c r="C29" s="102" t="s">
        <v>35</v>
      </c>
      <c r="D29" s="121" t="s">
        <v>1625</v>
      </c>
      <c r="E29" s="101" t="s">
        <v>424</v>
      </c>
      <c r="F29" s="101" t="s">
        <v>237</v>
      </c>
      <c r="G29" s="122">
        <v>114.4</v>
      </c>
      <c r="H29" s="139">
        <v>37.5</v>
      </c>
      <c r="I29" s="122">
        <v>76.900000000000006</v>
      </c>
      <c r="J29" s="120" t="s">
        <v>28</v>
      </c>
      <c r="K29" s="101" t="s">
        <v>29</v>
      </c>
      <c r="L29" s="101" t="s">
        <v>611</v>
      </c>
      <c r="M29" s="122">
        <v>114.4</v>
      </c>
      <c r="N29" s="120" t="s">
        <v>28</v>
      </c>
      <c r="O29" s="107"/>
      <c r="P29" s="104"/>
      <c r="Q29" s="102"/>
      <c r="R29" s="101" t="s">
        <v>141</v>
      </c>
    </row>
    <row r="30" spans="1:18" ht="34.5" customHeight="1" x14ac:dyDescent="0.2">
      <c r="A30" s="101">
        <v>26</v>
      </c>
      <c r="B30" s="121" t="s">
        <v>1650</v>
      </c>
      <c r="C30" s="102" t="s">
        <v>35</v>
      </c>
      <c r="D30" s="121" t="s">
        <v>1625</v>
      </c>
      <c r="E30" s="101">
        <v>5</v>
      </c>
      <c r="F30" s="101">
        <v>46</v>
      </c>
      <c r="G30" s="122">
        <v>77.3</v>
      </c>
      <c r="H30" s="139">
        <v>24.9</v>
      </c>
      <c r="I30" s="122">
        <v>52.4</v>
      </c>
      <c r="J30" s="120" t="s">
        <v>28</v>
      </c>
      <c r="K30" s="101"/>
      <c r="L30" s="101"/>
      <c r="M30" s="122">
        <v>77.3</v>
      </c>
      <c r="N30" s="120" t="s">
        <v>28</v>
      </c>
      <c r="O30" s="107"/>
      <c r="P30" s="123" t="s">
        <v>1581</v>
      </c>
      <c r="Q30" s="102"/>
      <c r="R30" s="101"/>
    </row>
    <row r="31" spans="1:18" ht="35.25" customHeight="1" x14ac:dyDescent="0.2">
      <c r="A31" s="101">
        <v>27</v>
      </c>
      <c r="B31" s="121" t="s">
        <v>1651</v>
      </c>
      <c r="C31" s="102" t="s">
        <v>35</v>
      </c>
      <c r="D31" s="121" t="s">
        <v>1625</v>
      </c>
      <c r="E31" s="101" t="s">
        <v>424</v>
      </c>
      <c r="F31" s="101" t="s">
        <v>296</v>
      </c>
      <c r="G31" s="122">
        <v>76.599999999999994</v>
      </c>
      <c r="H31" s="139">
        <v>24.8</v>
      </c>
      <c r="I31" s="122">
        <v>51.8</v>
      </c>
      <c r="J31" s="120" t="s">
        <v>28</v>
      </c>
      <c r="K31" s="101" t="s">
        <v>168</v>
      </c>
      <c r="L31" s="101" t="s">
        <v>431</v>
      </c>
      <c r="M31" s="122">
        <v>76.599999999999994</v>
      </c>
      <c r="N31" s="120" t="s">
        <v>28</v>
      </c>
      <c r="O31" s="107"/>
      <c r="P31" s="104"/>
      <c r="Q31" s="102"/>
      <c r="R31" s="101" t="s">
        <v>141</v>
      </c>
    </row>
    <row r="32" spans="1:18" ht="31.5" x14ac:dyDescent="0.2">
      <c r="A32" s="101">
        <v>28</v>
      </c>
      <c r="B32" s="102" t="s">
        <v>664</v>
      </c>
      <c r="C32" s="102" t="s">
        <v>35</v>
      </c>
      <c r="D32" s="121" t="s">
        <v>1625</v>
      </c>
      <c r="E32" s="101" t="s">
        <v>424</v>
      </c>
      <c r="F32" s="101" t="s">
        <v>315</v>
      </c>
      <c r="G32" s="122">
        <v>274.7</v>
      </c>
      <c r="H32" s="139">
        <v>87.4</v>
      </c>
      <c r="I32" s="122">
        <v>187.29999999999998</v>
      </c>
      <c r="J32" s="120" t="s">
        <v>28</v>
      </c>
      <c r="K32" s="101" t="s">
        <v>168</v>
      </c>
      <c r="L32" s="101" t="s">
        <v>668</v>
      </c>
      <c r="M32" s="122">
        <v>274.7</v>
      </c>
      <c r="N32" s="120" t="s">
        <v>28</v>
      </c>
      <c r="O32" s="107"/>
      <c r="P32" s="103" t="s">
        <v>669</v>
      </c>
      <c r="Q32" s="102"/>
      <c r="R32" s="101"/>
    </row>
    <row r="33" spans="1:18" ht="33" customHeight="1" x14ac:dyDescent="0.2">
      <c r="A33" s="101">
        <v>29</v>
      </c>
      <c r="B33" s="121" t="s">
        <v>1652</v>
      </c>
      <c r="C33" s="102" t="s">
        <v>35</v>
      </c>
      <c r="D33" s="121" t="s">
        <v>1625</v>
      </c>
      <c r="E33" s="101" t="s">
        <v>424</v>
      </c>
      <c r="F33" s="101" t="s">
        <v>346</v>
      </c>
      <c r="G33" s="122">
        <v>120.4</v>
      </c>
      <c r="H33" s="139">
        <v>37.6</v>
      </c>
      <c r="I33" s="122">
        <v>82.800000000000011</v>
      </c>
      <c r="J33" s="120" t="s">
        <v>28</v>
      </c>
      <c r="K33" s="101" t="s">
        <v>168</v>
      </c>
      <c r="L33" s="101" t="s">
        <v>704</v>
      </c>
      <c r="M33" s="122">
        <v>120.4</v>
      </c>
      <c r="N33" s="120" t="s">
        <v>28</v>
      </c>
      <c r="O33" s="107"/>
      <c r="P33" s="103" t="s">
        <v>706</v>
      </c>
      <c r="Q33" s="102"/>
      <c r="R33" s="101" t="s">
        <v>141</v>
      </c>
    </row>
    <row r="34" spans="1:18" ht="35.25" customHeight="1" x14ac:dyDescent="0.2">
      <c r="A34" s="101">
        <v>30</v>
      </c>
      <c r="B34" s="121" t="s">
        <v>1769</v>
      </c>
      <c r="C34" s="102" t="s">
        <v>35</v>
      </c>
      <c r="D34" s="121" t="s">
        <v>1625</v>
      </c>
      <c r="E34" s="101" t="s">
        <v>424</v>
      </c>
      <c r="F34" s="101" t="s">
        <v>359</v>
      </c>
      <c r="G34" s="122">
        <v>159.9</v>
      </c>
      <c r="H34" s="139">
        <v>50.1</v>
      </c>
      <c r="I34" s="122">
        <v>109.80000000000001</v>
      </c>
      <c r="J34" s="120" t="s">
        <v>28</v>
      </c>
      <c r="K34" s="101" t="s">
        <v>168</v>
      </c>
      <c r="L34" s="101" t="s">
        <v>713</v>
      </c>
      <c r="M34" s="122">
        <v>159.9</v>
      </c>
      <c r="N34" s="120" t="s">
        <v>28</v>
      </c>
      <c r="O34" s="107"/>
      <c r="P34" s="103" t="s">
        <v>714</v>
      </c>
      <c r="Q34" s="102"/>
      <c r="R34" s="101" t="s">
        <v>60</v>
      </c>
    </row>
    <row r="35" spans="1:18" ht="35.25" customHeight="1" x14ac:dyDescent="0.2">
      <c r="A35" s="101">
        <v>31</v>
      </c>
      <c r="B35" s="121" t="s">
        <v>1656</v>
      </c>
      <c r="C35" s="102" t="s">
        <v>35</v>
      </c>
      <c r="D35" s="121" t="s">
        <v>1625</v>
      </c>
      <c r="E35" s="101" t="s">
        <v>424</v>
      </c>
      <c r="F35" s="101" t="s">
        <v>366</v>
      </c>
      <c r="G35" s="122">
        <v>199.3</v>
      </c>
      <c r="H35" s="139">
        <v>62.4</v>
      </c>
      <c r="I35" s="122">
        <v>136.9</v>
      </c>
      <c r="J35" s="120" t="s">
        <v>28</v>
      </c>
      <c r="K35" s="101" t="s">
        <v>168</v>
      </c>
      <c r="L35" s="101" t="s">
        <v>718</v>
      </c>
      <c r="M35" s="122">
        <v>199.3</v>
      </c>
      <c r="N35" s="120" t="s">
        <v>28</v>
      </c>
      <c r="O35" s="107"/>
      <c r="P35" s="104"/>
      <c r="Q35" s="102"/>
      <c r="R35" s="101" t="s">
        <v>720</v>
      </c>
    </row>
    <row r="36" spans="1:18" ht="34.5" customHeight="1" x14ac:dyDescent="0.2">
      <c r="A36" s="101">
        <v>32</v>
      </c>
      <c r="B36" s="121" t="s">
        <v>1669</v>
      </c>
      <c r="C36" s="102" t="s">
        <v>35</v>
      </c>
      <c r="D36" s="121" t="s">
        <v>1624</v>
      </c>
      <c r="E36" s="101" t="s">
        <v>40</v>
      </c>
      <c r="F36" s="101" t="s">
        <v>168</v>
      </c>
      <c r="G36" s="122">
        <v>436.2</v>
      </c>
      <c r="H36" s="139">
        <v>45.1</v>
      </c>
      <c r="I36" s="122">
        <v>391.09999999999997</v>
      </c>
      <c r="J36" s="120" t="s">
        <v>28</v>
      </c>
      <c r="K36" s="101" t="s">
        <v>168</v>
      </c>
      <c r="L36" s="101" t="s">
        <v>795</v>
      </c>
      <c r="M36" s="122">
        <v>436.2</v>
      </c>
      <c r="N36" s="120" t="s">
        <v>28</v>
      </c>
      <c r="O36" s="107"/>
      <c r="P36" s="104"/>
      <c r="Q36" s="101"/>
      <c r="R36" s="101" t="s">
        <v>720</v>
      </c>
    </row>
    <row r="37" spans="1:18" ht="33" customHeight="1" x14ac:dyDescent="0.2">
      <c r="A37" s="101">
        <v>33</v>
      </c>
      <c r="B37" s="121" t="s">
        <v>1658</v>
      </c>
      <c r="C37" s="102" t="s">
        <v>35</v>
      </c>
      <c r="D37" s="121" t="s">
        <v>1624</v>
      </c>
      <c r="E37" s="101" t="s">
        <v>40</v>
      </c>
      <c r="F37" s="101" t="s">
        <v>182</v>
      </c>
      <c r="G37" s="122">
        <v>184.7</v>
      </c>
      <c r="H37" s="139">
        <v>19.5</v>
      </c>
      <c r="I37" s="122">
        <v>165.2</v>
      </c>
      <c r="J37" s="120" t="s">
        <v>28</v>
      </c>
      <c r="K37" s="101" t="s">
        <v>168</v>
      </c>
      <c r="L37" s="101" t="s">
        <v>799</v>
      </c>
      <c r="M37" s="122">
        <v>184.7</v>
      </c>
      <c r="N37" s="120" t="s">
        <v>28</v>
      </c>
      <c r="O37" s="107"/>
      <c r="P37" s="103" t="s">
        <v>801</v>
      </c>
      <c r="Q37" s="101" t="s">
        <v>60</v>
      </c>
      <c r="R37" s="108"/>
    </row>
    <row r="38" spans="1:18" ht="31.5" x14ac:dyDescent="0.2">
      <c r="A38" s="101">
        <v>34</v>
      </c>
      <c r="B38" s="102" t="s">
        <v>1659</v>
      </c>
      <c r="C38" s="102" t="s">
        <v>35</v>
      </c>
      <c r="D38" s="121" t="s">
        <v>1624</v>
      </c>
      <c r="E38" s="101" t="s">
        <v>40</v>
      </c>
      <c r="F38" s="101" t="s">
        <v>223</v>
      </c>
      <c r="G38" s="122">
        <v>109.4</v>
      </c>
      <c r="H38" s="139">
        <v>18.7</v>
      </c>
      <c r="I38" s="122">
        <v>90.7</v>
      </c>
      <c r="J38" s="120" t="s">
        <v>28</v>
      </c>
      <c r="K38" s="101" t="s">
        <v>168</v>
      </c>
      <c r="L38" s="101" t="s">
        <v>820</v>
      </c>
      <c r="M38" s="122">
        <v>109.4</v>
      </c>
      <c r="N38" s="120" t="s">
        <v>28</v>
      </c>
      <c r="O38" s="107"/>
      <c r="P38" s="103" t="s">
        <v>819</v>
      </c>
      <c r="Q38" s="101" t="s">
        <v>141</v>
      </c>
      <c r="R38" s="108"/>
    </row>
    <row r="39" spans="1:18" ht="33" customHeight="1" x14ac:dyDescent="0.2">
      <c r="A39" s="101">
        <v>35</v>
      </c>
      <c r="B39" s="121" t="s">
        <v>1664</v>
      </c>
      <c r="C39" s="102" t="s">
        <v>35</v>
      </c>
      <c r="D39" s="121" t="s">
        <v>1624</v>
      </c>
      <c r="E39" s="101" t="s">
        <v>40</v>
      </c>
      <c r="F39" s="101" t="s">
        <v>242</v>
      </c>
      <c r="G39" s="122">
        <v>147.6</v>
      </c>
      <c r="H39" s="139">
        <v>18.100000000000001</v>
      </c>
      <c r="I39" s="122">
        <v>129.5</v>
      </c>
      <c r="J39" s="120" t="s">
        <v>28</v>
      </c>
      <c r="K39" s="101" t="s">
        <v>168</v>
      </c>
      <c r="L39" s="101" t="s">
        <v>835</v>
      </c>
      <c r="M39" s="122">
        <v>147.6</v>
      </c>
      <c r="N39" s="120" t="s">
        <v>28</v>
      </c>
      <c r="O39" s="107"/>
      <c r="P39" s="103" t="s">
        <v>836</v>
      </c>
      <c r="Q39" s="101"/>
      <c r="R39" s="108"/>
    </row>
    <row r="40" spans="1:18" ht="33" customHeight="1" x14ac:dyDescent="0.2">
      <c r="A40" s="101">
        <v>36</v>
      </c>
      <c r="B40" s="121" t="s">
        <v>1670</v>
      </c>
      <c r="C40" s="102" t="s">
        <v>35</v>
      </c>
      <c r="D40" s="121" t="s">
        <v>1624</v>
      </c>
      <c r="E40" s="101" t="s">
        <v>40</v>
      </c>
      <c r="F40" s="101" t="s">
        <v>296</v>
      </c>
      <c r="G40" s="122">
        <v>365.8</v>
      </c>
      <c r="H40" s="139">
        <v>47.7</v>
      </c>
      <c r="I40" s="122">
        <v>318.10000000000002</v>
      </c>
      <c r="J40" s="120" t="s">
        <v>28</v>
      </c>
      <c r="K40" s="101" t="s">
        <v>168</v>
      </c>
      <c r="L40" s="101" t="s">
        <v>859</v>
      </c>
      <c r="M40" s="122">
        <v>365.8</v>
      </c>
      <c r="N40" s="120" t="s">
        <v>28</v>
      </c>
      <c r="O40" s="107"/>
      <c r="P40" s="104"/>
      <c r="Q40" s="101" t="s">
        <v>141</v>
      </c>
      <c r="R40" s="108"/>
    </row>
    <row r="41" spans="1:18" ht="34.5" customHeight="1" x14ac:dyDescent="0.2">
      <c r="A41" s="101">
        <v>37</v>
      </c>
      <c r="B41" s="121" t="s">
        <v>861</v>
      </c>
      <c r="C41" s="102" t="s">
        <v>35</v>
      </c>
      <c r="D41" s="121" t="s">
        <v>1624</v>
      </c>
      <c r="E41" s="101" t="s">
        <v>40</v>
      </c>
      <c r="F41" s="101" t="s">
        <v>308</v>
      </c>
      <c r="G41" s="122">
        <v>73</v>
      </c>
      <c r="H41" s="139">
        <v>9.6</v>
      </c>
      <c r="I41" s="122">
        <v>63.4</v>
      </c>
      <c r="J41" s="120" t="s">
        <v>28</v>
      </c>
      <c r="K41" s="101" t="s">
        <v>168</v>
      </c>
      <c r="L41" s="101" t="s">
        <v>864</v>
      </c>
      <c r="M41" s="122">
        <v>73</v>
      </c>
      <c r="N41" s="120" t="s">
        <v>28</v>
      </c>
      <c r="O41" s="107"/>
      <c r="P41" s="104"/>
      <c r="Q41" s="101" t="s">
        <v>865</v>
      </c>
      <c r="R41" s="108"/>
    </row>
    <row r="42" spans="1:18" ht="34.5" customHeight="1" x14ac:dyDescent="0.2">
      <c r="A42" s="101">
        <v>38</v>
      </c>
      <c r="B42" s="121" t="s">
        <v>1671</v>
      </c>
      <c r="C42" s="102" t="s">
        <v>35</v>
      </c>
      <c r="D42" s="121" t="s">
        <v>1624</v>
      </c>
      <c r="E42" s="101" t="s">
        <v>40</v>
      </c>
      <c r="F42" s="101" t="s">
        <v>340</v>
      </c>
      <c r="G42" s="122">
        <v>362.4</v>
      </c>
      <c r="H42" s="139">
        <v>49.8</v>
      </c>
      <c r="I42" s="122">
        <v>312.59999999999997</v>
      </c>
      <c r="J42" s="120" t="s">
        <v>28</v>
      </c>
      <c r="K42" s="101" t="s">
        <v>168</v>
      </c>
      <c r="L42" s="101" t="s">
        <v>878</v>
      </c>
      <c r="M42" s="122">
        <v>362.4</v>
      </c>
      <c r="N42" s="120" t="s">
        <v>28</v>
      </c>
      <c r="O42" s="107"/>
      <c r="P42" s="103" t="s">
        <v>879</v>
      </c>
      <c r="Q42" s="101"/>
      <c r="R42" s="108"/>
    </row>
    <row r="43" spans="1:18" ht="34.5" customHeight="1" x14ac:dyDescent="0.2">
      <c r="A43" s="101">
        <v>39</v>
      </c>
      <c r="B43" s="121" t="s">
        <v>1675</v>
      </c>
      <c r="C43" s="102" t="s">
        <v>35</v>
      </c>
      <c r="D43" s="121" t="s">
        <v>1624</v>
      </c>
      <c r="E43" s="101">
        <v>6</v>
      </c>
      <c r="F43" s="101">
        <v>63</v>
      </c>
      <c r="G43" s="122">
        <v>353.8</v>
      </c>
      <c r="H43" s="139">
        <v>54.8</v>
      </c>
      <c r="I43" s="122">
        <v>299</v>
      </c>
      <c r="J43" s="120" t="s">
        <v>28</v>
      </c>
      <c r="K43" s="101" t="s">
        <v>168</v>
      </c>
      <c r="L43" s="101" t="s">
        <v>1561</v>
      </c>
      <c r="M43" s="122">
        <v>353.8</v>
      </c>
      <c r="N43" s="120" t="s">
        <v>28</v>
      </c>
      <c r="O43" s="107"/>
      <c r="P43" s="103"/>
      <c r="Q43" s="101"/>
      <c r="R43" s="108"/>
    </row>
    <row r="44" spans="1:18" ht="31.5" x14ac:dyDescent="0.2">
      <c r="A44" s="101">
        <v>40</v>
      </c>
      <c r="B44" s="102" t="s">
        <v>1679</v>
      </c>
      <c r="C44" s="121" t="s">
        <v>35</v>
      </c>
      <c r="D44" s="121" t="s">
        <v>1624</v>
      </c>
      <c r="E44" s="101" t="s">
        <v>40</v>
      </c>
      <c r="F44" s="101" t="s">
        <v>928</v>
      </c>
      <c r="G44" s="122">
        <v>282.2</v>
      </c>
      <c r="H44" s="139">
        <v>45</v>
      </c>
      <c r="I44" s="122">
        <v>237.2</v>
      </c>
      <c r="J44" s="120" t="s">
        <v>28</v>
      </c>
      <c r="K44" s="101" t="s">
        <v>168</v>
      </c>
      <c r="L44" s="101" t="s">
        <v>929</v>
      </c>
      <c r="M44" s="122">
        <v>282.2</v>
      </c>
      <c r="N44" s="120" t="s">
        <v>28</v>
      </c>
      <c r="O44" s="107"/>
      <c r="P44" s="103" t="s">
        <v>931</v>
      </c>
      <c r="Q44" s="101" t="s">
        <v>932</v>
      </c>
      <c r="R44" s="108"/>
    </row>
    <row r="45" spans="1:18" ht="50.25" customHeight="1" x14ac:dyDescent="0.2">
      <c r="A45" s="101">
        <v>41</v>
      </c>
      <c r="B45" s="102" t="s">
        <v>955</v>
      </c>
      <c r="C45" s="121" t="s">
        <v>1684</v>
      </c>
      <c r="D45" s="121" t="s">
        <v>1691</v>
      </c>
      <c r="E45" s="101" t="s">
        <v>40</v>
      </c>
      <c r="F45" s="101" t="s">
        <v>961</v>
      </c>
      <c r="G45" s="122">
        <v>141.9</v>
      </c>
      <c r="H45" s="139">
        <v>11.2</v>
      </c>
      <c r="I45" s="122">
        <v>130.70000000000002</v>
      </c>
      <c r="J45" s="120" t="s">
        <v>28</v>
      </c>
      <c r="K45" s="101" t="s">
        <v>168</v>
      </c>
      <c r="L45" s="101" t="s">
        <v>962</v>
      </c>
      <c r="M45" s="122">
        <v>141.9</v>
      </c>
      <c r="N45" s="120" t="s">
        <v>28</v>
      </c>
      <c r="O45" s="107"/>
      <c r="P45" s="104"/>
      <c r="Q45" s="101"/>
      <c r="R45" s="108"/>
    </row>
    <row r="46" spans="1:18" ht="67.5" customHeight="1" x14ac:dyDescent="0.2">
      <c r="A46" s="101">
        <v>42</v>
      </c>
      <c r="B46" s="121" t="s">
        <v>1685</v>
      </c>
      <c r="C46" s="121" t="s">
        <v>35</v>
      </c>
      <c r="D46" s="121" t="s">
        <v>1691</v>
      </c>
      <c r="E46" s="101" t="s">
        <v>40</v>
      </c>
      <c r="F46" s="101" t="s">
        <v>983</v>
      </c>
      <c r="G46" s="122">
        <v>73</v>
      </c>
      <c r="H46" s="139">
        <v>5.7</v>
      </c>
      <c r="I46" s="122">
        <v>67.3</v>
      </c>
      <c r="J46" s="120" t="s">
        <v>28</v>
      </c>
      <c r="K46" s="101" t="s">
        <v>168</v>
      </c>
      <c r="L46" s="101">
        <v>1645</v>
      </c>
      <c r="M46" s="122">
        <v>73</v>
      </c>
      <c r="N46" s="120" t="s">
        <v>28</v>
      </c>
      <c r="O46" s="107"/>
      <c r="P46" s="103" t="s">
        <v>985</v>
      </c>
      <c r="Q46" s="101" t="s">
        <v>986</v>
      </c>
      <c r="R46" s="108"/>
    </row>
    <row r="47" spans="1:18" ht="67.5" customHeight="1" x14ac:dyDescent="0.2">
      <c r="A47" s="101">
        <v>43</v>
      </c>
      <c r="B47" s="121" t="s">
        <v>1686</v>
      </c>
      <c r="C47" s="121" t="s">
        <v>994</v>
      </c>
      <c r="D47" s="121" t="s">
        <v>1691</v>
      </c>
      <c r="E47" s="101" t="s">
        <v>40</v>
      </c>
      <c r="F47" s="101" t="s">
        <v>995</v>
      </c>
      <c r="G47" s="122">
        <v>73.099999999999994</v>
      </c>
      <c r="H47" s="139">
        <v>5.7</v>
      </c>
      <c r="I47" s="122">
        <v>67.399999999999991</v>
      </c>
      <c r="J47" s="120" t="s">
        <v>28</v>
      </c>
      <c r="K47" s="101" t="s">
        <v>168</v>
      </c>
      <c r="L47" s="101" t="s">
        <v>996</v>
      </c>
      <c r="M47" s="122">
        <v>73.099999999999994</v>
      </c>
      <c r="N47" s="120" t="s">
        <v>28</v>
      </c>
      <c r="O47" s="107"/>
      <c r="P47" s="103" t="s">
        <v>985</v>
      </c>
      <c r="Q47" s="101" t="s">
        <v>986</v>
      </c>
      <c r="R47" s="108"/>
    </row>
    <row r="48" spans="1:18" ht="51.75" customHeight="1" x14ac:dyDescent="0.2">
      <c r="A48" s="101">
        <v>44</v>
      </c>
      <c r="B48" s="121" t="s">
        <v>1687</v>
      </c>
      <c r="C48" s="102" t="s">
        <v>35</v>
      </c>
      <c r="D48" s="121" t="s">
        <v>1691</v>
      </c>
      <c r="E48" s="101" t="s">
        <v>40</v>
      </c>
      <c r="F48" s="101" t="s">
        <v>1013</v>
      </c>
      <c r="G48" s="122">
        <v>424.1</v>
      </c>
      <c r="H48" s="139">
        <v>32.799999999999997</v>
      </c>
      <c r="I48" s="122">
        <v>391.3</v>
      </c>
      <c r="J48" s="120" t="s">
        <v>28</v>
      </c>
      <c r="K48" s="101" t="s">
        <v>168</v>
      </c>
      <c r="L48" s="101" t="s">
        <v>1014</v>
      </c>
      <c r="M48" s="122">
        <v>424.1</v>
      </c>
      <c r="N48" s="120" t="s">
        <v>28</v>
      </c>
      <c r="O48" s="107"/>
      <c r="P48" s="103" t="s">
        <v>334</v>
      </c>
      <c r="Q48" s="101" t="s">
        <v>865</v>
      </c>
      <c r="R48" s="108"/>
    </row>
    <row r="49" spans="1:18" ht="51" customHeight="1" x14ac:dyDescent="0.2">
      <c r="A49" s="101">
        <v>45</v>
      </c>
      <c r="B49" s="102" t="s">
        <v>1050</v>
      </c>
      <c r="C49" s="121" t="s">
        <v>1688</v>
      </c>
      <c r="D49" s="121" t="s">
        <v>1691</v>
      </c>
      <c r="E49" s="101" t="s">
        <v>40</v>
      </c>
      <c r="F49" s="101" t="s">
        <v>1056</v>
      </c>
      <c r="G49" s="122">
        <v>141.5</v>
      </c>
      <c r="H49" s="139">
        <v>11.2</v>
      </c>
      <c r="I49" s="122">
        <v>130.30000000000001</v>
      </c>
      <c r="J49" s="120" t="s">
        <v>28</v>
      </c>
      <c r="K49" s="101" t="s">
        <v>168</v>
      </c>
      <c r="L49" s="101" t="s">
        <v>1057</v>
      </c>
      <c r="M49" s="122">
        <v>141.5</v>
      </c>
      <c r="N49" s="120" t="s">
        <v>28</v>
      </c>
      <c r="O49" s="107"/>
      <c r="P49" s="104"/>
      <c r="Q49" s="101"/>
      <c r="R49" s="108"/>
    </row>
    <row r="50" spans="1:18" ht="39.75" customHeight="1" x14ac:dyDescent="0.2">
      <c r="A50" s="101">
        <v>46</v>
      </c>
      <c r="B50" s="121" t="s">
        <v>1689</v>
      </c>
      <c r="C50" s="102" t="s">
        <v>35</v>
      </c>
      <c r="D50" s="121" t="s">
        <v>1692</v>
      </c>
      <c r="E50" s="101" t="s">
        <v>40</v>
      </c>
      <c r="F50" s="101" t="s">
        <v>1082</v>
      </c>
      <c r="G50" s="122">
        <v>81.900000000000006</v>
      </c>
      <c r="H50" s="139">
        <v>13.2</v>
      </c>
      <c r="I50" s="122">
        <v>68.7</v>
      </c>
      <c r="J50" s="120" t="s">
        <v>28</v>
      </c>
      <c r="K50" s="101" t="s">
        <v>168</v>
      </c>
      <c r="L50" s="101" t="s">
        <v>1083</v>
      </c>
      <c r="M50" s="122">
        <v>81.900000000000006</v>
      </c>
      <c r="N50" s="120" t="s">
        <v>28</v>
      </c>
      <c r="O50" s="107"/>
      <c r="P50" s="103" t="s">
        <v>1085</v>
      </c>
      <c r="Q50" s="101" t="s">
        <v>141</v>
      </c>
      <c r="R50" s="108"/>
    </row>
    <row r="51" spans="1:18" ht="31.5" x14ac:dyDescent="0.2">
      <c r="A51" s="101">
        <v>47</v>
      </c>
      <c r="B51" s="102" t="s">
        <v>1690</v>
      </c>
      <c r="C51" s="102" t="s">
        <v>35</v>
      </c>
      <c r="D51" s="121" t="s">
        <v>1692</v>
      </c>
      <c r="E51" s="101" t="s">
        <v>40</v>
      </c>
      <c r="F51" s="101" t="s">
        <v>1093</v>
      </c>
      <c r="G51" s="122">
        <v>163.1</v>
      </c>
      <c r="H51" s="139">
        <v>26.5</v>
      </c>
      <c r="I51" s="122">
        <v>136.6</v>
      </c>
      <c r="J51" s="120" t="s">
        <v>28</v>
      </c>
      <c r="K51" s="101" t="s">
        <v>168</v>
      </c>
      <c r="L51" s="101" t="s">
        <v>1094</v>
      </c>
      <c r="M51" s="122">
        <v>163.1</v>
      </c>
      <c r="N51" s="120" t="s">
        <v>28</v>
      </c>
      <c r="O51" s="107"/>
      <c r="P51" s="103" t="s">
        <v>1095</v>
      </c>
      <c r="Q51" s="101"/>
      <c r="R51" s="108"/>
    </row>
    <row r="52" spans="1:18" ht="31.5" x14ac:dyDescent="0.2">
      <c r="A52" s="101">
        <v>48</v>
      </c>
      <c r="B52" s="121" t="s">
        <v>1699</v>
      </c>
      <c r="C52" s="121" t="s">
        <v>1694</v>
      </c>
      <c r="D52" s="121" t="s">
        <v>1691</v>
      </c>
      <c r="E52" s="101" t="s">
        <v>40</v>
      </c>
      <c r="F52" s="101" t="s">
        <v>681</v>
      </c>
      <c r="G52" s="122">
        <v>281.8</v>
      </c>
      <c r="H52" s="139">
        <v>24.8</v>
      </c>
      <c r="I52" s="122">
        <v>257</v>
      </c>
      <c r="J52" s="120" t="s">
        <v>28</v>
      </c>
      <c r="K52" s="101" t="s">
        <v>168</v>
      </c>
      <c r="L52" s="101" t="s">
        <v>1562</v>
      </c>
      <c r="M52" s="122">
        <v>281.8</v>
      </c>
      <c r="N52" s="120" t="s">
        <v>28</v>
      </c>
      <c r="O52" s="107"/>
      <c r="P52" s="104"/>
      <c r="Q52" s="101"/>
      <c r="R52" s="108"/>
    </row>
    <row r="53" spans="1:18" ht="36" customHeight="1" x14ac:dyDescent="0.2">
      <c r="A53" s="101">
        <v>49</v>
      </c>
      <c r="B53" s="121" t="s">
        <v>1700</v>
      </c>
      <c r="C53" s="102" t="s">
        <v>35</v>
      </c>
      <c r="D53" s="121" t="s">
        <v>1691</v>
      </c>
      <c r="E53" s="101" t="s">
        <v>40</v>
      </c>
      <c r="F53" s="101" t="s">
        <v>1564</v>
      </c>
      <c r="G53" s="122">
        <v>73.7</v>
      </c>
      <c r="H53" s="139">
        <v>6.7</v>
      </c>
      <c r="I53" s="122">
        <v>67</v>
      </c>
      <c r="J53" s="120" t="s">
        <v>28</v>
      </c>
      <c r="K53" s="101" t="s">
        <v>168</v>
      </c>
      <c r="L53" s="101" t="s">
        <v>1565</v>
      </c>
      <c r="M53" s="122">
        <v>73.599999999999994</v>
      </c>
      <c r="N53" s="120" t="s">
        <v>28</v>
      </c>
      <c r="O53" s="107"/>
      <c r="P53" s="103"/>
      <c r="Q53" s="101"/>
      <c r="R53" s="108"/>
    </row>
    <row r="54" spans="1:18" ht="55.5" customHeight="1" x14ac:dyDescent="0.2">
      <c r="A54" s="101">
        <v>50</v>
      </c>
      <c r="B54" s="121" t="s">
        <v>1290</v>
      </c>
      <c r="C54" s="102" t="s">
        <v>35</v>
      </c>
      <c r="D54" s="121" t="s">
        <v>1691</v>
      </c>
      <c r="E54" s="101" t="s">
        <v>40</v>
      </c>
      <c r="F54" s="101" t="s">
        <v>1295</v>
      </c>
      <c r="G54" s="122">
        <v>423.4</v>
      </c>
      <c r="H54" s="139">
        <v>42.2</v>
      </c>
      <c r="I54" s="122">
        <v>381.2</v>
      </c>
      <c r="J54" s="120" t="s">
        <v>28</v>
      </c>
      <c r="K54" s="101" t="s">
        <v>168</v>
      </c>
      <c r="L54" s="101" t="s">
        <v>1296</v>
      </c>
      <c r="M54" s="122">
        <v>423.4</v>
      </c>
      <c r="N54" s="120" t="s">
        <v>28</v>
      </c>
      <c r="O54" s="107"/>
      <c r="P54" s="104" t="s">
        <v>1298</v>
      </c>
      <c r="Q54" s="101" t="s">
        <v>1299</v>
      </c>
      <c r="R54" s="108"/>
    </row>
    <row r="55" spans="1:18" ht="31.5" x14ac:dyDescent="0.2">
      <c r="A55" s="101">
        <v>51</v>
      </c>
      <c r="B55" s="102" t="s">
        <v>1702</v>
      </c>
      <c r="C55" s="102" t="s">
        <v>35</v>
      </c>
      <c r="D55" s="121" t="s">
        <v>1692</v>
      </c>
      <c r="E55" s="101" t="s">
        <v>40</v>
      </c>
      <c r="F55" s="101" t="s">
        <v>1309</v>
      </c>
      <c r="G55" s="122">
        <v>77.7</v>
      </c>
      <c r="H55" s="139">
        <v>11.9</v>
      </c>
      <c r="I55" s="122">
        <v>65.8</v>
      </c>
      <c r="J55" s="120" t="s">
        <v>28</v>
      </c>
      <c r="K55" s="101" t="s">
        <v>168</v>
      </c>
      <c r="L55" s="101" t="s">
        <v>1310</v>
      </c>
      <c r="M55" s="122">
        <v>77.7</v>
      </c>
      <c r="N55" s="120" t="s">
        <v>28</v>
      </c>
      <c r="O55" s="107"/>
      <c r="P55" s="104"/>
      <c r="Q55" s="101"/>
      <c r="R55" s="108"/>
    </row>
    <row r="56" spans="1:18" ht="31.5" x14ac:dyDescent="0.2">
      <c r="A56" s="101">
        <v>52</v>
      </c>
      <c r="B56" s="102" t="s">
        <v>1703</v>
      </c>
      <c r="C56" s="102" t="s">
        <v>35</v>
      </c>
      <c r="D56" s="121" t="s">
        <v>1691</v>
      </c>
      <c r="E56" s="101" t="s">
        <v>40</v>
      </c>
      <c r="F56" s="101" t="s">
        <v>1345</v>
      </c>
      <c r="G56" s="122">
        <v>74.099999999999994</v>
      </c>
      <c r="H56" s="139">
        <v>7.7</v>
      </c>
      <c r="I56" s="122">
        <v>66.399999999999991</v>
      </c>
      <c r="J56" s="120" t="s">
        <v>28</v>
      </c>
      <c r="K56" s="101" t="s">
        <v>168</v>
      </c>
      <c r="L56" s="101" t="s">
        <v>1346</v>
      </c>
      <c r="M56" s="122">
        <v>73.599999999999994</v>
      </c>
      <c r="N56" s="120" t="s">
        <v>28</v>
      </c>
      <c r="O56" s="107"/>
      <c r="P56" s="104"/>
      <c r="Q56" s="101"/>
      <c r="R56" s="108"/>
    </row>
    <row r="57" spans="1:18" ht="31.5" x14ac:dyDescent="0.2">
      <c r="A57" s="101">
        <v>53</v>
      </c>
      <c r="B57" s="102" t="s">
        <v>1705</v>
      </c>
      <c r="C57" s="102" t="s">
        <v>35</v>
      </c>
      <c r="D57" s="121" t="s">
        <v>1691</v>
      </c>
      <c r="E57" s="101" t="s">
        <v>40</v>
      </c>
      <c r="F57" s="101" t="s">
        <v>1348</v>
      </c>
      <c r="G57" s="122">
        <v>73.5</v>
      </c>
      <c r="H57" s="139">
        <v>7.6</v>
      </c>
      <c r="I57" s="122">
        <v>65.900000000000006</v>
      </c>
      <c r="J57" s="120" t="s">
        <v>28</v>
      </c>
      <c r="K57" s="101" t="s">
        <v>29</v>
      </c>
      <c r="L57" s="101" t="s">
        <v>549</v>
      </c>
      <c r="M57" s="122">
        <v>73.900000000000006</v>
      </c>
      <c r="N57" s="120" t="s">
        <v>28</v>
      </c>
      <c r="O57" s="107"/>
      <c r="P57" s="104"/>
      <c r="Q57" s="101"/>
      <c r="R57" s="108"/>
    </row>
    <row r="58" spans="1:18" ht="31.5" x14ac:dyDescent="0.2">
      <c r="A58" s="101">
        <v>54</v>
      </c>
      <c r="B58" s="102" t="s">
        <v>1707</v>
      </c>
      <c r="C58" s="102" t="s">
        <v>35</v>
      </c>
      <c r="D58" s="121" t="s">
        <v>1691</v>
      </c>
      <c r="E58" s="101" t="s">
        <v>40</v>
      </c>
      <c r="F58" s="101" t="s">
        <v>1355</v>
      </c>
      <c r="G58" s="122">
        <v>74</v>
      </c>
      <c r="H58" s="139">
        <v>7.6</v>
      </c>
      <c r="I58" s="122">
        <v>66.400000000000006</v>
      </c>
      <c r="J58" s="120" t="s">
        <v>28</v>
      </c>
      <c r="K58" s="101" t="s">
        <v>168</v>
      </c>
      <c r="L58" s="101" t="s">
        <v>1356</v>
      </c>
      <c r="M58" s="122">
        <v>74</v>
      </c>
      <c r="N58" s="120" t="s">
        <v>28</v>
      </c>
      <c r="O58" s="107"/>
      <c r="P58" s="103" t="s">
        <v>1358</v>
      </c>
      <c r="Q58" s="101"/>
      <c r="R58" s="108"/>
    </row>
    <row r="59" spans="1:18" ht="31.5" x14ac:dyDescent="0.2">
      <c r="A59" s="101">
        <v>55</v>
      </c>
      <c r="B59" s="102" t="s">
        <v>1709</v>
      </c>
      <c r="C59" s="102" t="s">
        <v>35</v>
      </c>
      <c r="D59" s="121" t="s">
        <v>1691</v>
      </c>
      <c r="E59" s="101" t="s">
        <v>40</v>
      </c>
      <c r="F59" s="101" t="s">
        <v>1365</v>
      </c>
      <c r="G59" s="122">
        <v>73.5</v>
      </c>
      <c r="H59" s="139">
        <v>7.5</v>
      </c>
      <c r="I59" s="122">
        <v>66</v>
      </c>
      <c r="J59" s="120" t="s">
        <v>28</v>
      </c>
      <c r="K59" s="101" t="s">
        <v>29</v>
      </c>
      <c r="L59" s="101" t="s">
        <v>549</v>
      </c>
      <c r="M59" s="122">
        <v>73.5</v>
      </c>
      <c r="N59" s="120" t="s">
        <v>28</v>
      </c>
      <c r="O59" s="107"/>
      <c r="P59" s="104"/>
      <c r="Q59" s="101"/>
      <c r="R59" s="108"/>
    </row>
    <row r="60" spans="1:18" ht="31.5" x14ac:dyDescent="0.2">
      <c r="A60" s="101">
        <v>56</v>
      </c>
      <c r="B60" s="102" t="s">
        <v>1712</v>
      </c>
      <c r="C60" s="102" t="s">
        <v>35</v>
      </c>
      <c r="D60" s="121" t="s">
        <v>1692</v>
      </c>
      <c r="E60" s="101" t="s">
        <v>40</v>
      </c>
      <c r="F60" s="101" t="s">
        <v>1372</v>
      </c>
      <c r="G60" s="122">
        <v>231.2</v>
      </c>
      <c r="H60" s="139">
        <v>35.1</v>
      </c>
      <c r="I60" s="122">
        <v>196.1</v>
      </c>
      <c r="J60" s="120" t="s">
        <v>28</v>
      </c>
      <c r="K60" s="101" t="s">
        <v>168</v>
      </c>
      <c r="L60" s="101" t="s">
        <v>1373</v>
      </c>
      <c r="M60" s="122">
        <v>231.2</v>
      </c>
      <c r="N60" s="120" t="s">
        <v>28</v>
      </c>
      <c r="O60" s="107"/>
      <c r="P60" s="104"/>
      <c r="Q60" s="101" t="s">
        <v>141</v>
      </c>
      <c r="R60" s="108"/>
    </row>
    <row r="61" spans="1:18" ht="31.5" x14ac:dyDescent="0.2">
      <c r="A61" s="101">
        <v>57</v>
      </c>
      <c r="B61" s="102" t="s">
        <v>1718</v>
      </c>
      <c r="C61" s="102" t="s">
        <v>35</v>
      </c>
      <c r="D61" s="121" t="s">
        <v>1691</v>
      </c>
      <c r="E61" s="101" t="s">
        <v>40</v>
      </c>
      <c r="F61" s="101" t="s">
        <v>1399</v>
      </c>
      <c r="G61" s="122">
        <v>355.4</v>
      </c>
      <c r="H61" s="139">
        <v>40.799999999999997</v>
      </c>
      <c r="I61" s="122">
        <v>314.59999999999997</v>
      </c>
      <c r="J61" s="120" t="s">
        <v>28</v>
      </c>
      <c r="K61" s="101" t="s">
        <v>168</v>
      </c>
      <c r="L61" s="101" t="s">
        <v>1400</v>
      </c>
      <c r="M61" s="122">
        <v>355.3</v>
      </c>
      <c r="N61" s="120" t="s">
        <v>28</v>
      </c>
      <c r="O61" s="107"/>
      <c r="P61" s="125" t="s">
        <v>1401</v>
      </c>
      <c r="Q61" s="101"/>
      <c r="R61" s="108"/>
    </row>
    <row r="62" spans="1:18" ht="47.25" x14ac:dyDescent="0.2">
      <c r="A62" s="101">
        <v>58</v>
      </c>
      <c r="B62" s="102" t="s">
        <v>1402</v>
      </c>
      <c r="C62" s="121" t="s">
        <v>1403</v>
      </c>
      <c r="D62" s="121" t="s">
        <v>1691</v>
      </c>
      <c r="E62" s="101" t="s">
        <v>40</v>
      </c>
      <c r="F62" s="101" t="s">
        <v>1408</v>
      </c>
      <c r="G62" s="122">
        <v>214.6</v>
      </c>
      <c r="H62" s="139">
        <v>24.8</v>
      </c>
      <c r="I62" s="122">
        <v>189.79999999999998</v>
      </c>
      <c r="J62" s="120" t="s">
        <v>28</v>
      </c>
      <c r="K62" s="101" t="s">
        <v>168</v>
      </c>
      <c r="L62" s="101" t="s">
        <v>1409</v>
      </c>
      <c r="M62" s="122">
        <v>214.6</v>
      </c>
      <c r="N62" s="120" t="s">
        <v>28</v>
      </c>
      <c r="O62" s="107"/>
      <c r="P62" s="104"/>
      <c r="Q62" s="101"/>
      <c r="R62" s="108"/>
    </row>
    <row r="63" spans="1:18" ht="31.5" x14ac:dyDescent="0.2">
      <c r="A63" s="101">
        <v>59</v>
      </c>
      <c r="B63" s="102" t="s">
        <v>1721</v>
      </c>
      <c r="C63" s="102" t="s">
        <v>35</v>
      </c>
      <c r="D63" s="121" t="s">
        <v>1692</v>
      </c>
      <c r="E63" s="101" t="s">
        <v>40</v>
      </c>
      <c r="F63" s="101" t="s">
        <v>1424</v>
      </c>
      <c r="G63" s="122">
        <v>228.9</v>
      </c>
      <c r="H63" s="139">
        <v>31.8</v>
      </c>
      <c r="I63" s="122">
        <v>197.1</v>
      </c>
      <c r="J63" s="120" t="s">
        <v>28</v>
      </c>
      <c r="K63" s="101" t="s">
        <v>168</v>
      </c>
      <c r="L63" s="101" t="s">
        <v>1425</v>
      </c>
      <c r="M63" s="122">
        <v>228.9</v>
      </c>
      <c r="N63" s="120" t="s">
        <v>28</v>
      </c>
      <c r="O63" s="107"/>
      <c r="P63" s="104" t="s">
        <v>1427</v>
      </c>
      <c r="Q63" s="101" t="s">
        <v>141</v>
      </c>
      <c r="R63" s="108"/>
    </row>
    <row r="64" spans="1:18" ht="31.5" x14ac:dyDescent="0.2">
      <c r="A64" s="101">
        <v>60</v>
      </c>
      <c r="B64" s="121" t="s">
        <v>1729</v>
      </c>
      <c r="C64" s="102" t="s">
        <v>35</v>
      </c>
      <c r="D64" s="121" t="s">
        <v>1691</v>
      </c>
      <c r="E64" s="101" t="s">
        <v>40</v>
      </c>
      <c r="F64" s="101" t="s">
        <v>713</v>
      </c>
      <c r="G64" s="122">
        <v>213.2</v>
      </c>
      <c r="H64" s="139">
        <v>30.4</v>
      </c>
      <c r="I64" s="122">
        <v>182.79999999999998</v>
      </c>
      <c r="J64" s="120" t="s">
        <v>28</v>
      </c>
      <c r="K64" s="101" t="s">
        <v>168</v>
      </c>
      <c r="L64" s="101" t="s">
        <v>1566</v>
      </c>
      <c r="M64" s="122">
        <v>213.3</v>
      </c>
      <c r="N64" s="120" t="s">
        <v>28</v>
      </c>
      <c r="O64" s="107"/>
      <c r="P64" s="104"/>
      <c r="Q64" s="101"/>
      <c r="R64" s="108"/>
    </row>
    <row r="65" spans="1:18" ht="31.5" x14ac:dyDescent="0.2">
      <c r="A65" s="101">
        <v>61</v>
      </c>
      <c r="B65" s="121" t="s">
        <v>1730</v>
      </c>
      <c r="C65" s="102" t="s">
        <v>35</v>
      </c>
      <c r="D65" s="121" t="s">
        <v>1691</v>
      </c>
      <c r="E65" s="101" t="s">
        <v>40</v>
      </c>
      <c r="F65" s="101" t="s">
        <v>1482</v>
      </c>
      <c r="G65" s="122">
        <v>492.7</v>
      </c>
      <c r="H65" s="139">
        <v>58.1</v>
      </c>
      <c r="I65" s="122">
        <v>434.59999999999997</v>
      </c>
      <c r="J65" s="120" t="s">
        <v>28</v>
      </c>
      <c r="K65" s="101" t="s">
        <v>168</v>
      </c>
      <c r="L65" s="101" t="s">
        <v>1483</v>
      </c>
      <c r="M65" s="122">
        <v>492.7</v>
      </c>
      <c r="N65" s="120" t="s">
        <v>28</v>
      </c>
      <c r="O65" s="107"/>
      <c r="P65" s="104" t="s">
        <v>1485</v>
      </c>
      <c r="Q65" s="101" t="s">
        <v>33</v>
      </c>
      <c r="R65" s="108"/>
    </row>
    <row r="66" spans="1:18" ht="31.5" x14ac:dyDescent="0.2">
      <c r="A66" s="101">
        <v>62</v>
      </c>
      <c r="B66" s="121" t="s">
        <v>1734</v>
      </c>
      <c r="C66" s="102" t="s">
        <v>35</v>
      </c>
      <c r="D66" s="121" t="s">
        <v>1692</v>
      </c>
      <c r="E66" s="101" t="s">
        <v>40</v>
      </c>
      <c r="F66" s="101" t="s">
        <v>1567</v>
      </c>
      <c r="G66" s="122">
        <v>228.2</v>
      </c>
      <c r="H66" s="139">
        <v>31.5</v>
      </c>
      <c r="I66" s="122">
        <v>196.7</v>
      </c>
      <c r="J66" s="120" t="s">
        <v>28</v>
      </c>
      <c r="K66" s="101" t="s">
        <v>168</v>
      </c>
      <c r="L66" s="101" t="s">
        <v>1568</v>
      </c>
      <c r="M66" s="122">
        <v>227.9</v>
      </c>
      <c r="N66" s="120" t="s">
        <v>28</v>
      </c>
      <c r="O66" s="107"/>
      <c r="P66" s="104"/>
      <c r="Q66" s="101"/>
      <c r="R66" s="108"/>
    </row>
    <row r="67" spans="1:18" ht="31.5" x14ac:dyDescent="0.2">
      <c r="A67" s="101">
        <v>63</v>
      </c>
      <c r="B67" s="102" t="s">
        <v>1740</v>
      </c>
      <c r="C67" s="102" t="s">
        <v>35</v>
      </c>
      <c r="D67" s="121" t="s">
        <v>1691</v>
      </c>
      <c r="E67" s="101" t="s">
        <v>40</v>
      </c>
      <c r="F67" s="101" t="s">
        <v>1497</v>
      </c>
      <c r="G67" s="122">
        <v>198.2</v>
      </c>
      <c r="H67" s="139">
        <v>29.5</v>
      </c>
      <c r="I67" s="122">
        <v>168.7</v>
      </c>
      <c r="J67" s="120" t="s">
        <v>28</v>
      </c>
      <c r="K67" s="101" t="s">
        <v>168</v>
      </c>
      <c r="L67" s="101" t="s">
        <v>1498</v>
      </c>
      <c r="M67" s="122">
        <v>198.2</v>
      </c>
      <c r="N67" s="120" t="s">
        <v>28</v>
      </c>
      <c r="O67" s="107"/>
      <c r="P67" s="104"/>
      <c r="Q67" s="101"/>
      <c r="R67" s="108"/>
    </row>
    <row r="68" spans="1:18" ht="31.5" x14ac:dyDescent="0.2">
      <c r="A68" s="101">
        <v>64</v>
      </c>
      <c r="B68" s="102" t="s">
        <v>1506</v>
      </c>
      <c r="C68" s="102" t="s">
        <v>35</v>
      </c>
      <c r="D68" s="121" t="s">
        <v>1691</v>
      </c>
      <c r="E68" s="101" t="s">
        <v>40</v>
      </c>
      <c r="F68" s="101" t="s">
        <v>1511</v>
      </c>
      <c r="G68" s="122">
        <v>265.89999999999998</v>
      </c>
      <c r="H68" s="139">
        <v>52.6</v>
      </c>
      <c r="I68" s="122">
        <v>213.29999999999998</v>
      </c>
      <c r="J68" s="120" t="s">
        <v>28</v>
      </c>
      <c r="K68" s="101" t="s">
        <v>168</v>
      </c>
      <c r="L68" s="101" t="s">
        <v>1512</v>
      </c>
      <c r="M68" s="122">
        <v>265.89999999999998</v>
      </c>
      <c r="N68" s="120" t="s">
        <v>28</v>
      </c>
      <c r="O68" s="107"/>
      <c r="P68" s="104" t="s">
        <v>1513</v>
      </c>
      <c r="Q68" s="101"/>
      <c r="R68" s="108"/>
    </row>
    <row r="69" spans="1:18" ht="31.5" x14ac:dyDescent="0.2">
      <c r="A69" s="101">
        <v>65</v>
      </c>
      <c r="B69" s="121" t="s">
        <v>1747</v>
      </c>
      <c r="C69" s="102" t="s">
        <v>35</v>
      </c>
      <c r="D69" s="121" t="s">
        <v>942</v>
      </c>
      <c r="E69" s="101" t="s">
        <v>48</v>
      </c>
      <c r="F69" s="101" t="s">
        <v>626</v>
      </c>
      <c r="G69" s="122">
        <v>356.9</v>
      </c>
      <c r="H69" s="139">
        <v>42.7</v>
      </c>
      <c r="I69" s="122">
        <v>314.2</v>
      </c>
      <c r="J69" s="120" t="s">
        <v>28</v>
      </c>
      <c r="K69" s="101" t="s">
        <v>168</v>
      </c>
      <c r="L69" s="101" t="s">
        <v>1529</v>
      </c>
      <c r="M69" s="122">
        <v>356.9</v>
      </c>
      <c r="N69" s="120" t="s">
        <v>28</v>
      </c>
      <c r="O69" s="107"/>
      <c r="P69" s="104"/>
      <c r="Q69" s="108"/>
      <c r="R69" s="108"/>
    </row>
    <row r="70" spans="1:18" ht="18" customHeight="1" x14ac:dyDescent="0.2">
      <c r="A70" s="101">
        <v>66</v>
      </c>
      <c r="B70" s="121" t="s">
        <v>1774</v>
      </c>
      <c r="C70" s="102" t="s">
        <v>1775</v>
      </c>
      <c r="D70" s="121" t="s">
        <v>1776</v>
      </c>
      <c r="E70" s="101" t="s">
        <v>48</v>
      </c>
      <c r="F70" s="101">
        <v>9</v>
      </c>
      <c r="G70" s="122">
        <v>361.3</v>
      </c>
      <c r="H70" s="139">
        <v>1.2</v>
      </c>
      <c r="I70" s="122">
        <v>360.1</v>
      </c>
      <c r="J70" s="120" t="s">
        <v>28</v>
      </c>
      <c r="K70" s="101">
        <v>33</v>
      </c>
      <c r="L70" s="101">
        <v>16</v>
      </c>
      <c r="M70" s="122">
        <v>361.3</v>
      </c>
      <c r="N70" s="120" t="s">
        <v>28</v>
      </c>
      <c r="O70" s="107"/>
      <c r="P70" s="104"/>
      <c r="Q70" s="108"/>
      <c r="R70" s="108"/>
    </row>
    <row r="71" spans="1:18" ht="15.75" x14ac:dyDescent="0.2">
      <c r="A71" s="614" t="s">
        <v>1543</v>
      </c>
      <c r="B71" s="614"/>
      <c r="C71" s="102"/>
      <c r="D71" s="128"/>
      <c r="E71" s="101"/>
      <c r="F71" s="101"/>
      <c r="G71" s="135">
        <f>SUM(G2:G70)</f>
        <v>12000.200000000003</v>
      </c>
      <c r="H71" s="135">
        <f>SUM(H2:H70)</f>
        <v>2212.8999999999992</v>
      </c>
      <c r="I71" s="135">
        <f>SUM(I2:I70)</f>
        <v>9787.3000000000029</v>
      </c>
      <c r="J71" s="131"/>
      <c r="K71" s="130"/>
      <c r="L71" s="101"/>
      <c r="M71" s="101"/>
      <c r="N71" s="101"/>
      <c r="O71" s="123"/>
      <c r="P71" s="108"/>
      <c r="Q71" s="108"/>
      <c r="R71" s="108"/>
    </row>
  </sheetData>
  <mergeCells count="25">
    <mergeCell ref="I12:I13"/>
    <mergeCell ref="A12:A13"/>
    <mergeCell ref="E12:E13"/>
    <mergeCell ref="F12:F13"/>
    <mergeCell ref="G12:G13"/>
    <mergeCell ref="H12:H13"/>
    <mergeCell ref="J12:J13"/>
    <mergeCell ref="K12:K13"/>
    <mergeCell ref="L12:L13"/>
    <mergeCell ref="M12:M13"/>
    <mergeCell ref="N12:N13"/>
    <mergeCell ref="N17:N19"/>
    <mergeCell ref="O17:O19"/>
    <mergeCell ref="A71:B71"/>
    <mergeCell ref="H17:H19"/>
    <mergeCell ref="I17:I19"/>
    <mergeCell ref="J17:J19"/>
    <mergeCell ref="K17:K19"/>
    <mergeCell ref="L17:L19"/>
    <mergeCell ref="M17:M19"/>
    <mergeCell ref="A17:A19"/>
    <mergeCell ref="D17:D19"/>
    <mergeCell ref="E17:E19"/>
    <mergeCell ref="F17:F19"/>
    <mergeCell ref="G17:G19"/>
  </mergeCells>
  <pageMargins left="0.51180993000874897" right="0.26" top="0.42" bottom="0" header="0.31496062992126" footer="0.31496062992126"/>
  <pageSetup paperSize="9" scale="60" orientation="landscape" r:id="rId1"/>
  <rowBreaks count="3" manualBreakCount="3">
    <brk id="19" max="16383" man="1"/>
    <brk id="42" max="16383" man="1"/>
    <brk id="6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4"/>
  <sheetViews>
    <sheetView topLeftCell="C1" zoomScale="70" zoomScaleNormal="70" zoomScaleSheetLayoutView="40" workbookViewId="0">
      <selection activeCell="Q5" sqref="Q1:Q1048576"/>
    </sheetView>
  </sheetViews>
  <sheetFormatPr defaultColWidth="9.125" defaultRowHeight="43.5" customHeight="1" x14ac:dyDescent="0.25"/>
  <cols>
    <col min="1" max="1" width="5.75" style="109" customWidth="1"/>
    <col min="2" max="2" width="33.25" style="109" customWidth="1"/>
    <col min="3" max="3" width="23.75" style="161" customWidth="1"/>
    <col min="4" max="5" width="15.875" style="204" customWidth="1"/>
    <col min="6" max="6" width="8.25" style="109" customWidth="1"/>
    <col min="7" max="7" width="7.625" style="109" customWidth="1"/>
    <col min="8" max="8" width="10.375" style="109" customWidth="1"/>
    <col min="9" max="9" width="9.875" style="109" customWidth="1"/>
    <col min="10" max="10" width="8.75" style="109" customWidth="1"/>
    <col min="11" max="11" width="8.75" style="112" customWidth="1"/>
    <col min="12" max="12" width="10" style="109" hidden="1" customWidth="1"/>
    <col min="13" max="13" width="12.125" style="109" hidden="1" customWidth="1"/>
    <col min="14" max="14" width="11" style="113" hidden="1" customWidth="1"/>
    <col min="15" max="15" width="10.125" style="113" hidden="1" customWidth="1"/>
    <col min="16" max="16" width="10.125" style="239" customWidth="1"/>
    <col min="17" max="17" width="18.375" style="186" hidden="1" customWidth="1"/>
    <col min="18" max="18" width="18.375" style="186" customWidth="1"/>
    <col min="19" max="19" width="12.875" style="237" customWidth="1"/>
    <col min="20" max="20" width="12.875" style="181" customWidth="1"/>
    <col min="21" max="22" width="17.75" style="114" customWidth="1"/>
    <col min="23" max="23" width="15.875" style="109" customWidth="1"/>
    <col min="24" max="24" width="10.75" style="109" customWidth="1"/>
    <col min="25" max="25" width="11.875" style="109" customWidth="1"/>
    <col min="26" max="26" width="17.625" style="189" customWidth="1"/>
    <col min="27" max="16384" width="9.125" style="109"/>
  </cols>
  <sheetData>
    <row r="1" spans="1:27" ht="43.5" customHeight="1" x14ac:dyDescent="0.2">
      <c r="A1" s="632" t="s">
        <v>1911</v>
      </c>
      <c r="B1" s="633"/>
      <c r="C1" s="633"/>
      <c r="D1" s="633"/>
      <c r="E1" s="633"/>
      <c r="F1" s="633"/>
      <c r="G1" s="633"/>
      <c r="H1" s="633"/>
      <c r="I1" s="633"/>
      <c r="J1" s="633"/>
      <c r="K1" s="633"/>
      <c r="L1" s="633"/>
      <c r="M1" s="633"/>
      <c r="N1" s="633"/>
      <c r="O1" s="633"/>
      <c r="P1" s="633"/>
      <c r="Q1" s="633"/>
      <c r="R1" s="633"/>
      <c r="S1" s="633"/>
      <c r="T1" s="633"/>
      <c r="U1" s="633"/>
      <c r="V1" s="633"/>
    </row>
    <row r="2" spans="1:27" ht="43.5" customHeight="1" x14ac:dyDescent="0.2">
      <c r="A2" s="633"/>
      <c r="B2" s="633"/>
      <c r="C2" s="633"/>
      <c r="D2" s="633"/>
      <c r="E2" s="633"/>
      <c r="F2" s="633"/>
      <c r="G2" s="633"/>
      <c r="H2" s="633"/>
      <c r="I2" s="633"/>
      <c r="J2" s="633"/>
      <c r="K2" s="633"/>
      <c r="L2" s="633"/>
      <c r="M2" s="633"/>
      <c r="N2" s="633"/>
      <c r="O2" s="633"/>
      <c r="P2" s="633"/>
      <c r="Q2" s="633"/>
      <c r="R2" s="633"/>
      <c r="S2" s="633"/>
      <c r="T2" s="633"/>
      <c r="U2" s="633"/>
      <c r="V2" s="633"/>
    </row>
    <row r="3" spans="1:27" ht="43.5" customHeight="1" x14ac:dyDescent="0.2">
      <c r="A3" s="628" t="s">
        <v>0</v>
      </c>
      <c r="B3" s="624" t="s">
        <v>1</v>
      </c>
      <c r="C3" s="624" t="s">
        <v>2</v>
      </c>
      <c r="D3" s="624" t="s">
        <v>3</v>
      </c>
      <c r="E3" s="624" t="s">
        <v>1784</v>
      </c>
      <c r="F3" s="634" t="s">
        <v>1912</v>
      </c>
      <c r="G3" s="634"/>
      <c r="H3" s="634"/>
      <c r="I3" s="634"/>
      <c r="J3" s="634"/>
      <c r="K3" s="634"/>
      <c r="L3" s="621" t="s">
        <v>5</v>
      </c>
      <c r="M3" s="621"/>
      <c r="N3" s="621"/>
      <c r="O3" s="621"/>
      <c r="P3" s="233"/>
      <c r="Q3" s="697" t="s">
        <v>1867</v>
      </c>
      <c r="R3" s="697" t="s">
        <v>1867</v>
      </c>
      <c r="S3" s="697" t="s">
        <v>1868</v>
      </c>
      <c r="T3" s="699" t="s">
        <v>1869</v>
      </c>
      <c r="U3" s="697" t="s">
        <v>1870</v>
      </c>
      <c r="V3" s="697" t="s">
        <v>1871</v>
      </c>
      <c r="W3" s="697" t="s">
        <v>1872</v>
      </c>
      <c r="X3" s="697" t="s">
        <v>1873</v>
      </c>
      <c r="Y3" s="697" t="s">
        <v>1874</v>
      </c>
      <c r="Z3" s="698" t="s">
        <v>1875</v>
      </c>
      <c r="AA3" s="697" t="s">
        <v>6</v>
      </c>
    </row>
    <row r="4" spans="1:27" ht="47.25" customHeight="1" x14ac:dyDescent="0.2">
      <c r="A4" s="628"/>
      <c r="B4" s="624"/>
      <c r="C4" s="624"/>
      <c r="D4" s="624"/>
      <c r="E4" s="624"/>
      <c r="F4" s="250" t="s">
        <v>1773</v>
      </c>
      <c r="G4" s="250" t="s">
        <v>13</v>
      </c>
      <c r="H4" s="249" t="s">
        <v>15</v>
      </c>
      <c r="I4" s="249" t="s">
        <v>16</v>
      </c>
      <c r="J4" s="249" t="s">
        <v>17</v>
      </c>
      <c r="K4" s="249" t="s">
        <v>14</v>
      </c>
      <c r="L4" s="248" t="s">
        <v>12</v>
      </c>
      <c r="M4" s="248" t="s">
        <v>13</v>
      </c>
      <c r="N4" s="248" t="s">
        <v>1763</v>
      </c>
      <c r="O4" s="249" t="s">
        <v>14</v>
      </c>
      <c r="P4" s="250"/>
      <c r="Q4" s="697"/>
      <c r="R4" s="697"/>
      <c r="S4" s="697"/>
      <c r="T4" s="699"/>
      <c r="U4" s="697"/>
      <c r="V4" s="697"/>
      <c r="W4" s="697"/>
      <c r="X4" s="697"/>
      <c r="Y4" s="697"/>
      <c r="Z4" s="698"/>
      <c r="AA4" s="697"/>
    </row>
    <row r="5" spans="1:27" s="161" customFormat="1" ht="43.5" customHeight="1" x14ac:dyDescent="0.2">
      <c r="A5" s="125" t="s">
        <v>1876</v>
      </c>
      <c r="B5" s="155" t="s">
        <v>1877</v>
      </c>
      <c r="C5" s="155" t="s">
        <v>1878</v>
      </c>
      <c r="D5" s="155" t="s">
        <v>1879</v>
      </c>
      <c r="E5" s="155" t="s">
        <v>1880</v>
      </c>
      <c r="F5" s="125" t="s">
        <v>1881</v>
      </c>
      <c r="G5" s="125" t="s">
        <v>1882</v>
      </c>
      <c r="H5" s="160" t="s">
        <v>1883</v>
      </c>
      <c r="I5" s="162" t="s">
        <v>1884</v>
      </c>
      <c r="J5" s="160" t="s">
        <v>1885</v>
      </c>
      <c r="K5" s="160" t="s">
        <v>1886</v>
      </c>
      <c r="L5" s="243" t="s">
        <v>29</v>
      </c>
      <c r="M5" s="243" t="s">
        <v>30</v>
      </c>
      <c r="N5" s="244">
        <v>703</v>
      </c>
      <c r="O5" s="245" t="s">
        <v>28</v>
      </c>
      <c r="P5" s="127" t="s">
        <v>1913</v>
      </c>
      <c r="Q5" s="163" t="s">
        <v>1887</v>
      </c>
      <c r="R5" s="163" t="s">
        <v>1887</v>
      </c>
      <c r="S5" s="163" t="s">
        <v>1888</v>
      </c>
      <c r="T5" s="163" t="s">
        <v>1889</v>
      </c>
      <c r="U5" s="163" t="s">
        <v>1892</v>
      </c>
      <c r="V5" s="163" t="s">
        <v>1891</v>
      </c>
      <c r="W5" s="103" t="s">
        <v>1890</v>
      </c>
      <c r="X5" s="164" t="s">
        <v>1893</v>
      </c>
      <c r="Y5" s="165" t="s">
        <v>1894</v>
      </c>
      <c r="Z5" s="190" t="s">
        <v>1895</v>
      </c>
      <c r="AA5" s="148"/>
    </row>
    <row r="6" spans="1:27" ht="43.5" customHeight="1" x14ac:dyDescent="0.25">
      <c r="A6" s="243">
        <v>1</v>
      </c>
      <c r="B6" s="246" t="s">
        <v>1756</v>
      </c>
      <c r="C6" s="128" t="s">
        <v>1770</v>
      </c>
      <c r="D6" s="246" t="s">
        <v>1623</v>
      </c>
      <c r="E6" s="155" t="s">
        <v>22</v>
      </c>
      <c r="F6" s="243" t="s">
        <v>27</v>
      </c>
      <c r="G6" s="243" t="s">
        <v>27</v>
      </c>
      <c r="H6" s="245">
        <v>703</v>
      </c>
      <c r="I6" s="253">
        <v>199.9</v>
      </c>
      <c r="J6" s="245">
        <f t="shared" ref="J6:J16" si="0">H6-I6</f>
        <v>503.1</v>
      </c>
      <c r="K6" s="245" t="s">
        <v>28</v>
      </c>
      <c r="L6" s="243" t="s">
        <v>29</v>
      </c>
      <c r="M6" s="243" t="s">
        <v>30</v>
      </c>
      <c r="N6" s="244">
        <v>703</v>
      </c>
      <c r="O6" s="245" t="s">
        <v>28</v>
      </c>
      <c r="P6" s="243">
        <v>4</v>
      </c>
      <c r="Q6" s="231">
        <v>6.22</v>
      </c>
      <c r="R6" s="227">
        <v>2239.1999999999998</v>
      </c>
      <c r="S6" s="235">
        <f>I6/R6</f>
        <v>8.9272954626652384E-2</v>
      </c>
      <c r="T6" s="166"/>
      <c r="U6" s="172">
        <f>I6*135000</f>
        <v>26986500</v>
      </c>
      <c r="V6" s="172">
        <f>I6*135000*5</f>
        <v>134932500</v>
      </c>
      <c r="W6" s="173">
        <v>0</v>
      </c>
      <c r="X6" s="174">
        <v>0</v>
      </c>
      <c r="Y6" s="173">
        <f>I6*3000</f>
        <v>599700</v>
      </c>
      <c r="Z6" s="187">
        <f>U6+V6+W6+X6+Y6</f>
        <v>162518700</v>
      </c>
      <c r="AA6" s="175"/>
    </row>
    <row r="7" spans="1:27" ht="49.5" customHeight="1" x14ac:dyDescent="0.25">
      <c r="A7" s="243">
        <v>2</v>
      </c>
      <c r="B7" s="246" t="s">
        <v>1612</v>
      </c>
      <c r="C7" s="128" t="s">
        <v>121</v>
      </c>
      <c r="D7" s="246" t="s">
        <v>1623</v>
      </c>
      <c r="E7" s="155" t="s">
        <v>122</v>
      </c>
      <c r="F7" s="243" t="s">
        <v>27</v>
      </c>
      <c r="G7" s="243" t="s">
        <v>125</v>
      </c>
      <c r="H7" s="245">
        <v>162</v>
      </c>
      <c r="I7" s="253">
        <v>72.7</v>
      </c>
      <c r="J7" s="245">
        <f t="shared" si="0"/>
        <v>89.3</v>
      </c>
      <c r="K7" s="245" t="s">
        <v>28</v>
      </c>
      <c r="L7" s="243" t="s">
        <v>29</v>
      </c>
      <c r="M7" s="243" t="s">
        <v>126</v>
      </c>
      <c r="N7" s="244">
        <v>162</v>
      </c>
      <c r="O7" s="245" t="s">
        <v>28</v>
      </c>
      <c r="P7" s="243">
        <v>8</v>
      </c>
      <c r="Q7" s="232">
        <v>8.3000000000000007</v>
      </c>
      <c r="R7" s="227">
        <v>2988.0000000000005</v>
      </c>
      <c r="S7" s="235">
        <f t="shared" ref="S7:S15" si="1">I7/R7</f>
        <v>2.4330655957161978E-2</v>
      </c>
      <c r="T7" s="166"/>
      <c r="U7" s="172">
        <f t="shared" ref="U7:U15" si="2">I7*135000</f>
        <v>9814500</v>
      </c>
      <c r="V7" s="172">
        <f t="shared" ref="V7:V13" si="3">I7*135000*5</f>
        <v>49072500</v>
      </c>
      <c r="W7" s="173">
        <v>0</v>
      </c>
      <c r="X7" s="174">
        <v>0</v>
      </c>
      <c r="Y7" s="173">
        <f t="shared" ref="Y7:Y15" si="4">I7*3000</f>
        <v>218100</v>
      </c>
      <c r="Z7" s="187">
        <f t="shared" ref="Z7:Z15" si="5">U7+V7+W7+X7+Y7</f>
        <v>59105100</v>
      </c>
      <c r="AA7" s="175"/>
    </row>
    <row r="8" spans="1:27" ht="43.5" customHeight="1" x14ac:dyDescent="0.25">
      <c r="A8" s="243">
        <v>3</v>
      </c>
      <c r="B8" s="246" t="s">
        <v>1545</v>
      </c>
      <c r="C8" s="129" t="s">
        <v>35</v>
      </c>
      <c r="D8" s="246" t="s">
        <v>1623</v>
      </c>
      <c r="E8" s="155" t="s">
        <v>1546</v>
      </c>
      <c r="F8" s="243" t="s">
        <v>27</v>
      </c>
      <c r="G8" s="243" t="s">
        <v>485</v>
      </c>
      <c r="H8" s="245">
        <v>32.6</v>
      </c>
      <c r="I8" s="253">
        <v>14.8</v>
      </c>
      <c r="J8" s="245">
        <f t="shared" si="0"/>
        <v>17.8</v>
      </c>
      <c r="K8" s="245" t="s">
        <v>28</v>
      </c>
      <c r="L8" s="243">
        <v>18</v>
      </c>
      <c r="M8" s="243">
        <v>978</v>
      </c>
      <c r="N8" s="244">
        <v>32.6</v>
      </c>
      <c r="O8" s="245" t="s">
        <v>28</v>
      </c>
      <c r="P8" s="243">
        <v>1</v>
      </c>
      <c r="Q8" s="232">
        <v>1.3</v>
      </c>
      <c r="R8" s="227">
        <v>468</v>
      </c>
      <c r="S8" s="235">
        <f t="shared" si="1"/>
        <v>3.1623931623931623E-2</v>
      </c>
      <c r="T8" s="166"/>
      <c r="U8" s="172">
        <f t="shared" si="2"/>
        <v>1998000</v>
      </c>
      <c r="V8" s="172">
        <f t="shared" si="3"/>
        <v>9990000</v>
      </c>
      <c r="W8" s="173">
        <v>0</v>
      </c>
      <c r="X8" s="174">
        <v>0</v>
      </c>
      <c r="Y8" s="173">
        <f t="shared" si="4"/>
        <v>44400</v>
      </c>
      <c r="Z8" s="187">
        <f t="shared" si="5"/>
        <v>12032400</v>
      </c>
      <c r="AA8" s="175"/>
    </row>
    <row r="9" spans="1:27" ht="43.5" customHeight="1" x14ac:dyDescent="0.25">
      <c r="A9" s="243">
        <v>4</v>
      </c>
      <c r="B9" s="102" t="s">
        <v>127</v>
      </c>
      <c r="C9" s="129" t="s">
        <v>35</v>
      </c>
      <c r="D9" s="246" t="s">
        <v>1623</v>
      </c>
      <c r="E9" s="155" t="s">
        <v>128</v>
      </c>
      <c r="F9" s="243" t="s">
        <v>27</v>
      </c>
      <c r="G9" s="243" t="s">
        <v>131</v>
      </c>
      <c r="H9" s="245">
        <v>64.8</v>
      </c>
      <c r="I9" s="253">
        <v>28.7</v>
      </c>
      <c r="J9" s="245">
        <f t="shared" si="0"/>
        <v>36.099999999999994</v>
      </c>
      <c r="K9" s="245" t="s">
        <v>28</v>
      </c>
      <c r="L9" s="243" t="s">
        <v>29</v>
      </c>
      <c r="M9" s="243" t="s">
        <v>132</v>
      </c>
      <c r="N9" s="244">
        <v>64.8</v>
      </c>
      <c r="O9" s="245" t="s">
        <v>28</v>
      </c>
      <c r="P9" s="243">
        <v>2</v>
      </c>
      <c r="Q9" s="232">
        <v>2.11</v>
      </c>
      <c r="R9" s="227">
        <v>759.59999999999991</v>
      </c>
      <c r="S9" s="235">
        <f t="shared" si="1"/>
        <v>3.7783043707214324E-2</v>
      </c>
      <c r="T9" s="166"/>
      <c r="U9" s="172">
        <f t="shared" si="2"/>
        <v>3874500</v>
      </c>
      <c r="V9" s="172">
        <f t="shared" si="3"/>
        <v>19372500</v>
      </c>
      <c r="W9" s="173">
        <v>0</v>
      </c>
      <c r="X9" s="174">
        <v>0</v>
      </c>
      <c r="Y9" s="173">
        <f t="shared" si="4"/>
        <v>86100</v>
      </c>
      <c r="Z9" s="187">
        <f t="shared" si="5"/>
        <v>23333100</v>
      </c>
      <c r="AA9" s="175"/>
    </row>
    <row r="10" spans="1:27" ht="43.5" customHeight="1" x14ac:dyDescent="0.25">
      <c r="A10" s="243">
        <v>5</v>
      </c>
      <c r="B10" s="102" t="s">
        <v>1613</v>
      </c>
      <c r="C10" s="128" t="s">
        <v>1614</v>
      </c>
      <c r="D10" s="246" t="s">
        <v>1623</v>
      </c>
      <c r="E10" s="155" t="s">
        <v>133</v>
      </c>
      <c r="F10" s="243" t="s">
        <v>27</v>
      </c>
      <c r="G10" s="243" t="s">
        <v>137</v>
      </c>
      <c r="H10" s="245">
        <v>97.5</v>
      </c>
      <c r="I10" s="253">
        <v>42.9</v>
      </c>
      <c r="J10" s="245">
        <f t="shared" si="0"/>
        <v>54.6</v>
      </c>
      <c r="K10" s="245" t="s">
        <v>28</v>
      </c>
      <c r="L10" s="243" t="s">
        <v>29</v>
      </c>
      <c r="M10" s="243" t="s">
        <v>138</v>
      </c>
      <c r="N10" s="244">
        <v>97.5</v>
      </c>
      <c r="O10" s="245" t="s">
        <v>28</v>
      </c>
      <c r="P10" s="243">
        <v>4</v>
      </c>
      <c r="Q10" s="232">
        <v>4.5</v>
      </c>
      <c r="R10" s="227">
        <v>1620</v>
      </c>
      <c r="S10" s="235">
        <f t="shared" si="1"/>
        <v>2.6481481481481481E-2</v>
      </c>
      <c r="T10" s="166"/>
      <c r="U10" s="172">
        <f t="shared" si="2"/>
        <v>5791500</v>
      </c>
      <c r="V10" s="172">
        <f t="shared" si="3"/>
        <v>28957500</v>
      </c>
      <c r="W10" s="173">
        <v>0</v>
      </c>
      <c r="X10" s="174">
        <v>0</v>
      </c>
      <c r="Y10" s="173">
        <f t="shared" si="4"/>
        <v>128700</v>
      </c>
      <c r="Z10" s="187">
        <f t="shared" si="5"/>
        <v>34877700</v>
      </c>
      <c r="AA10" s="175"/>
    </row>
    <row r="11" spans="1:27" ht="43.5" customHeight="1" x14ac:dyDescent="0.25">
      <c r="A11" s="243">
        <v>6</v>
      </c>
      <c r="B11" s="102" t="s">
        <v>198</v>
      </c>
      <c r="C11" s="129" t="s">
        <v>35</v>
      </c>
      <c r="D11" s="246" t="s">
        <v>1623</v>
      </c>
      <c r="E11" s="155" t="s">
        <v>199</v>
      </c>
      <c r="F11" s="243" t="s">
        <v>27</v>
      </c>
      <c r="G11" s="243" t="s">
        <v>203</v>
      </c>
      <c r="H11" s="245">
        <v>97.1</v>
      </c>
      <c r="I11" s="253">
        <v>40.6</v>
      </c>
      <c r="J11" s="245">
        <f t="shared" si="0"/>
        <v>56.499999999999993</v>
      </c>
      <c r="K11" s="245" t="s">
        <v>28</v>
      </c>
      <c r="L11" s="243" t="s">
        <v>29</v>
      </c>
      <c r="M11" s="243">
        <v>991</v>
      </c>
      <c r="N11" s="244">
        <v>97.1</v>
      </c>
      <c r="O11" s="245" t="s">
        <v>28</v>
      </c>
      <c r="P11" s="243">
        <v>5</v>
      </c>
      <c r="Q11" s="232">
        <v>5.0999999999999996</v>
      </c>
      <c r="R11" s="227">
        <v>1835.9999999999998</v>
      </c>
      <c r="S11" s="235">
        <f t="shared" si="1"/>
        <v>2.2113289760348587E-2</v>
      </c>
      <c r="T11" s="166"/>
      <c r="U11" s="172">
        <f t="shared" si="2"/>
        <v>5481000</v>
      </c>
      <c r="V11" s="172">
        <f t="shared" si="3"/>
        <v>27405000</v>
      </c>
      <c r="W11" s="173">
        <v>0</v>
      </c>
      <c r="X11" s="174">
        <v>0</v>
      </c>
      <c r="Y11" s="173">
        <f t="shared" si="4"/>
        <v>121800</v>
      </c>
      <c r="Z11" s="187">
        <f t="shared" si="5"/>
        <v>33007800</v>
      </c>
      <c r="AA11" s="175"/>
    </row>
    <row r="12" spans="1:27" ht="43.5" customHeight="1" x14ac:dyDescent="0.25">
      <c r="A12" s="243">
        <v>7</v>
      </c>
      <c r="B12" s="102" t="s">
        <v>259</v>
      </c>
      <c r="C12" s="129" t="s">
        <v>35</v>
      </c>
      <c r="D12" s="246" t="s">
        <v>1623</v>
      </c>
      <c r="E12" s="155" t="s">
        <v>260</v>
      </c>
      <c r="F12" s="243" t="s">
        <v>27</v>
      </c>
      <c r="G12" s="243" t="s">
        <v>263</v>
      </c>
      <c r="H12" s="245">
        <v>32.299999999999997</v>
      </c>
      <c r="I12" s="253">
        <v>12.9</v>
      </c>
      <c r="J12" s="245">
        <f t="shared" si="0"/>
        <v>19.399999999999999</v>
      </c>
      <c r="K12" s="245" t="s">
        <v>28</v>
      </c>
      <c r="L12" s="243" t="s">
        <v>29</v>
      </c>
      <c r="M12" s="243">
        <v>1001</v>
      </c>
      <c r="N12" s="244">
        <v>32.299999999999997</v>
      </c>
      <c r="O12" s="245" t="s">
        <v>28</v>
      </c>
      <c r="P12" s="243">
        <v>2</v>
      </c>
      <c r="Q12" s="232">
        <v>1.9</v>
      </c>
      <c r="R12" s="227">
        <v>684</v>
      </c>
      <c r="S12" s="235">
        <f t="shared" si="1"/>
        <v>1.8859649122807017E-2</v>
      </c>
      <c r="T12" s="166"/>
      <c r="U12" s="172">
        <f t="shared" si="2"/>
        <v>1741500</v>
      </c>
      <c r="V12" s="172">
        <f t="shared" si="3"/>
        <v>8707500</v>
      </c>
      <c r="W12" s="173">
        <v>0</v>
      </c>
      <c r="X12" s="174">
        <v>0</v>
      </c>
      <c r="Y12" s="173">
        <f t="shared" si="4"/>
        <v>38700</v>
      </c>
      <c r="Z12" s="187">
        <f t="shared" si="5"/>
        <v>10487700</v>
      </c>
      <c r="AA12" s="175"/>
    </row>
    <row r="13" spans="1:27" ht="43.5" customHeight="1" x14ac:dyDescent="0.25">
      <c r="A13" s="243">
        <v>8</v>
      </c>
      <c r="B13" s="102" t="s">
        <v>1555</v>
      </c>
      <c r="C13" s="129" t="s">
        <v>35</v>
      </c>
      <c r="D13" s="246" t="s">
        <v>1623</v>
      </c>
      <c r="E13" s="155" t="s">
        <v>1549</v>
      </c>
      <c r="F13" s="243" t="s">
        <v>27</v>
      </c>
      <c r="G13" s="243" t="s">
        <v>289</v>
      </c>
      <c r="H13" s="245">
        <v>162</v>
      </c>
      <c r="I13" s="253">
        <v>63.3</v>
      </c>
      <c r="J13" s="245">
        <f t="shared" si="0"/>
        <v>98.7</v>
      </c>
      <c r="K13" s="245" t="s">
        <v>28</v>
      </c>
      <c r="L13" s="243" t="s">
        <v>29</v>
      </c>
      <c r="M13" s="243">
        <v>1005</v>
      </c>
      <c r="N13" s="244">
        <v>162</v>
      </c>
      <c r="O13" s="245" t="s">
        <v>28</v>
      </c>
      <c r="P13" s="243">
        <v>7</v>
      </c>
      <c r="Q13" s="232">
        <v>7.7</v>
      </c>
      <c r="R13" s="227">
        <v>2772</v>
      </c>
      <c r="S13" s="235">
        <f t="shared" si="1"/>
        <v>2.2835497835497834E-2</v>
      </c>
      <c r="T13" s="166"/>
      <c r="U13" s="172">
        <f t="shared" si="2"/>
        <v>8545500</v>
      </c>
      <c r="V13" s="172">
        <f t="shared" si="3"/>
        <v>42727500</v>
      </c>
      <c r="W13" s="173">
        <v>0</v>
      </c>
      <c r="X13" s="174">
        <v>0</v>
      </c>
      <c r="Y13" s="173">
        <f t="shared" si="4"/>
        <v>189900</v>
      </c>
      <c r="Z13" s="187">
        <f t="shared" si="5"/>
        <v>51462900</v>
      </c>
      <c r="AA13" s="175"/>
    </row>
    <row r="14" spans="1:27" ht="43.5" customHeight="1" x14ac:dyDescent="0.25">
      <c r="A14" s="243">
        <v>9</v>
      </c>
      <c r="B14" s="240" t="s">
        <v>1556</v>
      </c>
      <c r="C14" s="129" t="s">
        <v>35</v>
      </c>
      <c r="D14" s="246" t="s">
        <v>1623</v>
      </c>
      <c r="E14" s="155" t="s">
        <v>1553</v>
      </c>
      <c r="F14" s="243" t="s">
        <v>27</v>
      </c>
      <c r="G14" s="243" t="s">
        <v>325</v>
      </c>
      <c r="H14" s="245">
        <v>32.6</v>
      </c>
      <c r="I14" s="253">
        <v>12.3</v>
      </c>
      <c r="J14" s="245">
        <f t="shared" si="0"/>
        <v>20.3</v>
      </c>
      <c r="K14" s="245" t="s">
        <v>28</v>
      </c>
      <c r="L14" s="243" t="s">
        <v>29</v>
      </c>
      <c r="M14" s="243">
        <v>1017</v>
      </c>
      <c r="N14" s="244">
        <v>32.6</v>
      </c>
      <c r="O14" s="245" t="s">
        <v>28</v>
      </c>
      <c r="P14" s="243">
        <v>2</v>
      </c>
      <c r="Q14" s="232">
        <v>1.3</v>
      </c>
      <c r="R14" s="227">
        <v>468</v>
      </c>
      <c r="S14" s="235">
        <f t="shared" si="1"/>
        <v>2.6282051282051282E-2</v>
      </c>
      <c r="T14" s="166"/>
      <c r="U14" s="172">
        <f t="shared" si="2"/>
        <v>1660500</v>
      </c>
      <c r="V14" s="172">
        <f>I14*135000*5</f>
        <v>8302500</v>
      </c>
      <c r="W14" s="173">
        <v>0</v>
      </c>
      <c r="X14" s="174">
        <v>0</v>
      </c>
      <c r="Y14" s="173">
        <f t="shared" si="4"/>
        <v>36900</v>
      </c>
      <c r="Z14" s="187">
        <f>U14+V14+W14+X14+Y14</f>
        <v>9999900</v>
      </c>
      <c r="AA14" s="175"/>
    </row>
    <row r="15" spans="1:27" ht="43.5" customHeight="1" x14ac:dyDescent="0.25">
      <c r="A15" s="243">
        <v>10</v>
      </c>
      <c r="B15" s="102" t="s">
        <v>369</v>
      </c>
      <c r="C15" s="128" t="s">
        <v>1615</v>
      </c>
      <c r="D15" s="246" t="s">
        <v>1623</v>
      </c>
      <c r="E15" s="155" t="s">
        <v>370</v>
      </c>
      <c r="F15" s="243" t="s">
        <v>27</v>
      </c>
      <c r="G15" s="243" t="s">
        <v>373</v>
      </c>
      <c r="H15" s="245">
        <v>64.8</v>
      </c>
      <c r="I15" s="253">
        <v>24.4</v>
      </c>
      <c r="J15" s="245">
        <f t="shared" si="0"/>
        <v>40.4</v>
      </c>
      <c r="K15" s="245" t="s">
        <v>28</v>
      </c>
      <c r="L15" s="243" t="s">
        <v>29</v>
      </c>
      <c r="M15" s="243">
        <v>1018</v>
      </c>
      <c r="N15" s="244">
        <v>64.8</v>
      </c>
      <c r="O15" s="245" t="s">
        <v>28</v>
      </c>
      <c r="P15" s="243">
        <v>2</v>
      </c>
      <c r="Q15" s="232">
        <v>2.6</v>
      </c>
      <c r="R15" s="227">
        <v>936</v>
      </c>
      <c r="S15" s="235">
        <f t="shared" si="1"/>
        <v>2.6068376068376066E-2</v>
      </c>
      <c r="T15" s="166"/>
      <c r="U15" s="172">
        <f t="shared" si="2"/>
        <v>3294000</v>
      </c>
      <c r="V15" s="172">
        <f>I15*135000*5</f>
        <v>16470000</v>
      </c>
      <c r="W15" s="173">
        <v>0</v>
      </c>
      <c r="X15" s="174">
        <v>0</v>
      </c>
      <c r="Y15" s="173">
        <f t="shared" si="4"/>
        <v>73200</v>
      </c>
      <c r="Z15" s="187">
        <f t="shared" si="5"/>
        <v>19837200</v>
      </c>
      <c r="AA15" s="175"/>
    </row>
    <row r="16" spans="1:27" ht="43.5" customHeight="1" x14ac:dyDescent="0.2">
      <c r="A16" s="612">
        <v>11</v>
      </c>
      <c r="B16" s="234" t="s">
        <v>375</v>
      </c>
      <c r="C16" s="129" t="s">
        <v>35</v>
      </c>
      <c r="D16" s="246" t="s">
        <v>1623</v>
      </c>
      <c r="E16" s="155" t="s">
        <v>376</v>
      </c>
      <c r="F16" s="612" t="s">
        <v>27</v>
      </c>
      <c r="G16" s="612" t="s">
        <v>379</v>
      </c>
      <c r="H16" s="616">
        <v>64.8</v>
      </c>
      <c r="I16" s="696">
        <v>24.4</v>
      </c>
      <c r="J16" s="616">
        <f t="shared" si="0"/>
        <v>40.4</v>
      </c>
      <c r="K16" s="616" t="s">
        <v>28</v>
      </c>
      <c r="L16" s="612" t="s">
        <v>29</v>
      </c>
      <c r="M16" s="612">
        <v>1019</v>
      </c>
      <c r="N16" s="613">
        <v>64.8</v>
      </c>
      <c r="O16" s="616" t="s">
        <v>28</v>
      </c>
      <c r="P16" s="648">
        <v>2</v>
      </c>
      <c r="Q16" s="680">
        <v>3.2</v>
      </c>
      <c r="R16" s="683">
        <v>1152</v>
      </c>
      <c r="S16" s="662">
        <f>I16/R16</f>
        <v>2.1180555555555553E-2</v>
      </c>
      <c r="T16" s="687"/>
      <c r="U16" s="666">
        <f>I16*135000</f>
        <v>3294000</v>
      </c>
      <c r="V16" s="666">
        <f>I16*135000*5</f>
        <v>16470000</v>
      </c>
      <c r="W16" s="691">
        <v>0</v>
      </c>
      <c r="X16" s="639">
        <v>0</v>
      </c>
      <c r="Y16" s="639">
        <f>I16*3000</f>
        <v>73200</v>
      </c>
      <c r="Z16" s="641">
        <f>U16+V16+W16+X16+Y16</f>
        <v>19837200</v>
      </c>
      <c r="AA16" s="676"/>
    </row>
    <row r="17" spans="1:27" ht="43.5" customHeight="1" x14ac:dyDescent="0.2">
      <c r="A17" s="612"/>
      <c r="B17" s="234" t="s">
        <v>381</v>
      </c>
      <c r="C17" s="129" t="s">
        <v>35</v>
      </c>
      <c r="D17" s="246" t="s">
        <v>1623</v>
      </c>
      <c r="E17" s="155" t="s">
        <v>382</v>
      </c>
      <c r="F17" s="612"/>
      <c r="G17" s="612"/>
      <c r="H17" s="616"/>
      <c r="I17" s="696"/>
      <c r="J17" s="616"/>
      <c r="K17" s="616"/>
      <c r="L17" s="612"/>
      <c r="M17" s="612"/>
      <c r="N17" s="613"/>
      <c r="O17" s="616"/>
      <c r="P17" s="649"/>
      <c r="Q17" s="682"/>
      <c r="R17" s="685"/>
      <c r="S17" s="663"/>
      <c r="T17" s="689"/>
      <c r="U17" s="667"/>
      <c r="V17" s="667"/>
      <c r="W17" s="693"/>
      <c r="X17" s="640"/>
      <c r="Y17" s="640"/>
      <c r="Z17" s="642"/>
      <c r="AA17" s="678"/>
    </row>
    <row r="18" spans="1:27" ht="43.5" customHeight="1" x14ac:dyDescent="0.2">
      <c r="A18" s="243">
        <v>12</v>
      </c>
      <c r="B18" s="246" t="s">
        <v>1560</v>
      </c>
      <c r="C18" s="129" t="s">
        <v>35</v>
      </c>
      <c r="D18" s="246" t="s">
        <v>1623</v>
      </c>
      <c r="E18" s="155" t="s">
        <v>1757</v>
      </c>
      <c r="F18" s="243" t="s">
        <v>27</v>
      </c>
      <c r="G18" s="243" t="s">
        <v>408</v>
      </c>
      <c r="H18" s="245">
        <v>162.4</v>
      </c>
      <c r="I18" s="253">
        <v>58.8</v>
      </c>
      <c r="J18" s="245">
        <f>H18-I18</f>
        <v>103.60000000000001</v>
      </c>
      <c r="K18" s="245" t="s">
        <v>28</v>
      </c>
      <c r="L18" s="243" t="s">
        <v>29</v>
      </c>
      <c r="M18" s="243">
        <v>1024</v>
      </c>
      <c r="N18" s="244">
        <v>162.4</v>
      </c>
      <c r="O18" s="245" t="s">
        <v>28</v>
      </c>
      <c r="P18" s="243">
        <v>7</v>
      </c>
      <c r="Q18" s="232">
        <v>7.7</v>
      </c>
      <c r="R18" s="228">
        <v>2772</v>
      </c>
      <c r="S18" s="235">
        <f t="shared" ref="S18:S20" si="6">I18/R18</f>
        <v>2.121212121212121E-2</v>
      </c>
      <c r="T18" s="166"/>
      <c r="U18" s="172">
        <f t="shared" ref="U18:U20" si="7">I18*135000</f>
        <v>7938000</v>
      </c>
      <c r="V18" s="172">
        <f>I18*135000*5</f>
        <v>39690000</v>
      </c>
      <c r="W18" s="178">
        <v>0</v>
      </c>
      <c r="X18" s="177">
        <v>0</v>
      </c>
      <c r="Y18" s="173">
        <f t="shared" ref="Y18:Y20" si="8">I18*3000</f>
        <v>176400</v>
      </c>
      <c r="Z18" s="187">
        <f t="shared" ref="Z18:Z20" si="9">U18+V18+W18+X18+Y18</f>
        <v>47804400</v>
      </c>
      <c r="AA18" s="175"/>
    </row>
    <row r="19" spans="1:27" ht="43.5" customHeight="1" x14ac:dyDescent="0.2">
      <c r="A19" s="243">
        <v>13</v>
      </c>
      <c r="B19" s="102" t="s">
        <v>843</v>
      </c>
      <c r="C19" s="129" t="s">
        <v>35</v>
      </c>
      <c r="D19" s="246" t="s">
        <v>1624</v>
      </c>
      <c r="E19" s="155" t="s">
        <v>844</v>
      </c>
      <c r="F19" s="243">
        <v>5</v>
      </c>
      <c r="G19" s="243">
        <v>5</v>
      </c>
      <c r="H19" s="245">
        <v>272.2</v>
      </c>
      <c r="I19" s="253">
        <v>4.5999999999999996</v>
      </c>
      <c r="J19" s="245">
        <f>H19-I19</f>
        <v>267.59999999999997</v>
      </c>
      <c r="K19" s="245" t="s">
        <v>28</v>
      </c>
      <c r="L19" s="243">
        <v>18</v>
      </c>
      <c r="M19" s="243">
        <v>759</v>
      </c>
      <c r="N19" s="244">
        <v>272.2</v>
      </c>
      <c r="O19" s="245" t="s">
        <v>28</v>
      </c>
      <c r="P19" s="243">
        <v>3</v>
      </c>
      <c r="Q19" s="232">
        <v>3.2</v>
      </c>
      <c r="R19" s="228">
        <v>1152</v>
      </c>
      <c r="S19" s="235">
        <f t="shared" si="6"/>
        <v>3.9930555555555552E-3</v>
      </c>
      <c r="T19" s="166"/>
      <c r="U19" s="172">
        <f t="shared" si="7"/>
        <v>621000</v>
      </c>
      <c r="V19" s="172">
        <f t="shared" ref="V19:V20" si="10">I19*135000*5</f>
        <v>3105000</v>
      </c>
      <c r="W19" s="178">
        <v>0</v>
      </c>
      <c r="X19" s="177">
        <v>0</v>
      </c>
      <c r="Y19" s="173">
        <f t="shared" si="8"/>
        <v>13799.999999999998</v>
      </c>
      <c r="Z19" s="187">
        <f t="shared" si="9"/>
        <v>3739800</v>
      </c>
      <c r="AA19" s="175"/>
    </row>
    <row r="20" spans="1:27" ht="43.5" customHeight="1" x14ac:dyDescent="0.2">
      <c r="A20" s="243">
        <v>14</v>
      </c>
      <c r="B20" s="102" t="s">
        <v>1620</v>
      </c>
      <c r="C20" s="129" t="s">
        <v>35</v>
      </c>
      <c r="D20" s="246" t="s">
        <v>1625</v>
      </c>
      <c r="E20" s="155" t="s">
        <v>1570</v>
      </c>
      <c r="F20" s="243" t="s">
        <v>424</v>
      </c>
      <c r="G20" s="243" t="s">
        <v>485</v>
      </c>
      <c r="H20" s="245">
        <v>36.5</v>
      </c>
      <c r="I20" s="253">
        <v>12.7</v>
      </c>
      <c r="J20" s="245">
        <f>H20-I20</f>
        <v>23.8</v>
      </c>
      <c r="K20" s="245" t="s">
        <v>28</v>
      </c>
      <c r="L20" s="243" t="s">
        <v>29</v>
      </c>
      <c r="M20" s="243" t="s">
        <v>486</v>
      </c>
      <c r="N20" s="244">
        <v>36.5</v>
      </c>
      <c r="O20" s="245" t="s">
        <v>28</v>
      </c>
      <c r="P20" s="243">
        <v>2</v>
      </c>
      <c r="Q20" s="232">
        <v>1.9</v>
      </c>
      <c r="R20" s="228">
        <v>684</v>
      </c>
      <c r="S20" s="235">
        <f t="shared" si="6"/>
        <v>1.8567251461988302E-2</v>
      </c>
      <c r="T20" s="166"/>
      <c r="U20" s="172">
        <f t="shared" si="7"/>
        <v>1714500</v>
      </c>
      <c r="V20" s="172">
        <f t="shared" si="10"/>
        <v>8572500</v>
      </c>
      <c r="W20" s="178">
        <v>0</v>
      </c>
      <c r="X20" s="177">
        <v>0</v>
      </c>
      <c r="Y20" s="173">
        <f t="shared" si="8"/>
        <v>38100</v>
      </c>
      <c r="Z20" s="187">
        <f t="shared" si="9"/>
        <v>10325100</v>
      </c>
      <c r="AA20" s="175"/>
    </row>
    <row r="21" spans="1:27" ht="43.5" customHeight="1" x14ac:dyDescent="0.2">
      <c r="A21" s="612">
        <v>15</v>
      </c>
      <c r="B21" s="102" t="s">
        <v>516</v>
      </c>
      <c r="C21" s="128" t="s">
        <v>1626</v>
      </c>
      <c r="D21" s="618" t="s">
        <v>1625</v>
      </c>
      <c r="E21" s="155" t="s">
        <v>517</v>
      </c>
      <c r="F21" s="612" t="s">
        <v>424</v>
      </c>
      <c r="G21" s="612" t="s">
        <v>29</v>
      </c>
      <c r="H21" s="616">
        <v>72</v>
      </c>
      <c r="I21" s="696">
        <v>25.5</v>
      </c>
      <c r="J21" s="616">
        <f>H21-I21</f>
        <v>46.5</v>
      </c>
      <c r="K21" s="616" t="s">
        <v>28</v>
      </c>
      <c r="L21" s="612" t="s">
        <v>29</v>
      </c>
      <c r="M21" s="612" t="s">
        <v>521</v>
      </c>
      <c r="N21" s="613">
        <v>72</v>
      </c>
      <c r="O21" s="616" t="s">
        <v>28</v>
      </c>
      <c r="P21" s="648">
        <v>3</v>
      </c>
      <c r="Q21" s="680">
        <v>3.2</v>
      </c>
      <c r="R21" s="683">
        <v>1152</v>
      </c>
      <c r="S21" s="662">
        <f>I21/R21</f>
        <v>2.2135416666666668E-2</v>
      </c>
      <c r="T21" s="687"/>
      <c r="U21" s="666">
        <f>I21*135000</f>
        <v>3442500</v>
      </c>
      <c r="V21" s="666">
        <f>I21*135000*5</f>
        <v>17212500</v>
      </c>
      <c r="W21" s="691">
        <v>0</v>
      </c>
      <c r="X21" s="639">
        <v>0</v>
      </c>
      <c r="Y21" s="639">
        <f>I21*3000</f>
        <v>76500</v>
      </c>
      <c r="Z21" s="641">
        <f>Y21+X21+W21+V21+U21</f>
        <v>20731500</v>
      </c>
      <c r="AA21" s="676"/>
    </row>
    <row r="22" spans="1:27" ht="48.75" customHeight="1" x14ac:dyDescent="0.2">
      <c r="A22" s="612"/>
      <c r="B22" s="102" t="s">
        <v>522</v>
      </c>
      <c r="C22" s="128" t="s">
        <v>1771</v>
      </c>
      <c r="D22" s="618"/>
      <c r="E22" s="155" t="s">
        <v>524</v>
      </c>
      <c r="F22" s="612"/>
      <c r="G22" s="612"/>
      <c r="H22" s="616"/>
      <c r="I22" s="696"/>
      <c r="J22" s="616"/>
      <c r="K22" s="616"/>
      <c r="L22" s="612"/>
      <c r="M22" s="612"/>
      <c r="N22" s="613"/>
      <c r="O22" s="616"/>
      <c r="P22" s="679"/>
      <c r="Q22" s="681"/>
      <c r="R22" s="684"/>
      <c r="S22" s="686"/>
      <c r="T22" s="688"/>
      <c r="U22" s="690"/>
      <c r="V22" s="690"/>
      <c r="W22" s="692"/>
      <c r="X22" s="694"/>
      <c r="Y22" s="694"/>
      <c r="Z22" s="695"/>
      <c r="AA22" s="677"/>
    </row>
    <row r="23" spans="1:27" ht="49.5" customHeight="1" x14ac:dyDescent="0.2">
      <c r="A23" s="612"/>
      <c r="B23" s="102" t="s">
        <v>525</v>
      </c>
      <c r="C23" s="128" t="s">
        <v>1627</v>
      </c>
      <c r="D23" s="618"/>
      <c r="E23" s="155" t="s">
        <v>526</v>
      </c>
      <c r="F23" s="612"/>
      <c r="G23" s="612"/>
      <c r="H23" s="616"/>
      <c r="I23" s="696"/>
      <c r="J23" s="616"/>
      <c r="K23" s="616"/>
      <c r="L23" s="612"/>
      <c r="M23" s="612"/>
      <c r="N23" s="613"/>
      <c r="O23" s="616"/>
      <c r="P23" s="649"/>
      <c r="Q23" s="682"/>
      <c r="R23" s="685"/>
      <c r="S23" s="663"/>
      <c r="T23" s="689"/>
      <c r="U23" s="667"/>
      <c r="V23" s="667"/>
      <c r="W23" s="693"/>
      <c r="X23" s="640"/>
      <c r="Y23" s="640"/>
      <c r="Z23" s="642"/>
      <c r="AA23" s="678"/>
    </row>
    <row r="24" spans="1:27" ht="43.5" customHeight="1" x14ac:dyDescent="0.2">
      <c r="A24" s="243">
        <v>16</v>
      </c>
      <c r="B24" s="102" t="s">
        <v>1634</v>
      </c>
      <c r="C24" s="129" t="s">
        <v>35</v>
      </c>
      <c r="D24" s="246" t="s">
        <v>1632</v>
      </c>
      <c r="E24" s="155" t="s">
        <v>1572</v>
      </c>
      <c r="F24" s="243">
        <v>5</v>
      </c>
      <c r="G24" s="243">
        <v>20</v>
      </c>
      <c r="H24" s="245">
        <v>108</v>
      </c>
      <c r="I24" s="253">
        <v>1.8</v>
      </c>
      <c r="J24" s="245">
        <f t="shared" ref="J24:J73" si="11">H24-I24</f>
        <v>106.2</v>
      </c>
      <c r="K24" s="245" t="s">
        <v>28</v>
      </c>
      <c r="L24" s="243">
        <v>18</v>
      </c>
      <c r="M24" s="243">
        <v>1102</v>
      </c>
      <c r="N24" s="244">
        <v>108</v>
      </c>
      <c r="O24" s="245" t="s">
        <v>28</v>
      </c>
      <c r="P24" s="243">
        <v>2</v>
      </c>
      <c r="Q24" s="232">
        <v>0.3</v>
      </c>
      <c r="R24" s="228">
        <v>108</v>
      </c>
      <c r="S24" s="235">
        <f t="shared" ref="S24:S87" si="12">I24/R24</f>
        <v>1.6666666666666666E-2</v>
      </c>
      <c r="T24" s="166"/>
      <c r="U24" s="172">
        <f t="shared" ref="U24:U88" si="13">I24*135000</f>
        <v>243000</v>
      </c>
      <c r="V24" s="172">
        <f t="shared" ref="V24:V88" si="14">I24*135000*5</f>
        <v>1215000</v>
      </c>
      <c r="W24" s="173">
        <v>0</v>
      </c>
      <c r="X24" s="177">
        <v>0</v>
      </c>
      <c r="Y24" s="173">
        <f t="shared" ref="Y24:Y88" si="15">I24*3000</f>
        <v>5400</v>
      </c>
      <c r="Z24" s="187">
        <f t="shared" ref="Z24:Z87" si="16">U24+V24+W24+X24+Y24</f>
        <v>1463400</v>
      </c>
      <c r="AA24" s="175"/>
    </row>
    <row r="25" spans="1:27" ht="43.5" customHeight="1" x14ac:dyDescent="0.2">
      <c r="A25" s="243">
        <v>17</v>
      </c>
      <c r="B25" s="102" t="s">
        <v>1636</v>
      </c>
      <c r="C25" s="128" t="s">
        <v>1772</v>
      </c>
      <c r="D25" s="246" t="s">
        <v>1632</v>
      </c>
      <c r="E25" s="155" t="s">
        <v>1575</v>
      </c>
      <c r="F25" s="243">
        <v>5</v>
      </c>
      <c r="G25" s="243">
        <v>21</v>
      </c>
      <c r="H25" s="245">
        <v>107.9</v>
      </c>
      <c r="I25" s="253">
        <v>1.2</v>
      </c>
      <c r="J25" s="245">
        <f t="shared" si="11"/>
        <v>106.7</v>
      </c>
      <c r="K25" s="245" t="s">
        <v>28</v>
      </c>
      <c r="L25" s="243">
        <v>18</v>
      </c>
      <c r="M25" s="243">
        <v>1111</v>
      </c>
      <c r="N25" s="244">
        <v>107.9</v>
      </c>
      <c r="O25" s="245" t="s">
        <v>28</v>
      </c>
      <c r="P25" s="243">
        <v>2</v>
      </c>
      <c r="Q25" s="232">
        <v>0.3</v>
      </c>
      <c r="R25" s="228">
        <v>108</v>
      </c>
      <c r="S25" s="235">
        <f t="shared" si="12"/>
        <v>1.1111111111111112E-2</v>
      </c>
      <c r="T25" s="166"/>
      <c r="U25" s="172">
        <f t="shared" si="13"/>
        <v>162000</v>
      </c>
      <c r="V25" s="172">
        <f t="shared" si="14"/>
        <v>810000</v>
      </c>
      <c r="W25" s="173">
        <v>0</v>
      </c>
      <c r="X25" s="177">
        <v>0</v>
      </c>
      <c r="Y25" s="173">
        <f t="shared" si="15"/>
        <v>3600</v>
      </c>
      <c r="Z25" s="187">
        <f t="shared" si="16"/>
        <v>975600</v>
      </c>
      <c r="AA25" s="175"/>
    </row>
    <row r="26" spans="1:27" ht="43.5" customHeight="1" x14ac:dyDescent="0.2">
      <c r="A26" s="243">
        <v>18</v>
      </c>
      <c r="B26" s="102" t="s">
        <v>534</v>
      </c>
      <c r="C26" s="129" t="s">
        <v>35</v>
      </c>
      <c r="D26" s="246" t="s">
        <v>1625</v>
      </c>
      <c r="E26" s="155" t="s">
        <v>535</v>
      </c>
      <c r="F26" s="243" t="s">
        <v>424</v>
      </c>
      <c r="G26" s="243" t="s">
        <v>137</v>
      </c>
      <c r="H26" s="245">
        <v>291.2</v>
      </c>
      <c r="I26" s="253">
        <v>100.4</v>
      </c>
      <c r="J26" s="245">
        <f t="shared" si="11"/>
        <v>190.79999999999998</v>
      </c>
      <c r="K26" s="245" t="s">
        <v>28</v>
      </c>
      <c r="L26" s="243" t="s">
        <v>29</v>
      </c>
      <c r="M26" s="243" t="s">
        <v>539</v>
      </c>
      <c r="N26" s="244">
        <v>291.2</v>
      </c>
      <c r="O26" s="245" t="s">
        <v>28</v>
      </c>
      <c r="P26" s="243">
        <v>6</v>
      </c>
      <c r="Q26" s="232">
        <v>6.4</v>
      </c>
      <c r="R26" s="228">
        <v>2304</v>
      </c>
      <c r="S26" s="235">
        <f t="shared" si="12"/>
        <v>4.3576388888888894E-2</v>
      </c>
      <c r="T26" s="166"/>
      <c r="U26" s="172">
        <f t="shared" si="13"/>
        <v>13554000</v>
      </c>
      <c r="V26" s="172">
        <f t="shared" si="14"/>
        <v>67770000</v>
      </c>
      <c r="W26" s="173">
        <v>0</v>
      </c>
      <c r="X26" s="177">
        <v>0</v>
      </c>
      <c r="Y26" s="173">
        <f t="shared" si="15"/>
        <v>301200</v>
      </c>
      <c r="Z26" s="187">
        <f t="shared" si="16"/>
        <v>81625200</v>
      </c>
      <c r="AA26" s="175"/>
    </row>
    <row r="27" spans="1:27" ht="43.5" customHeight="1" x14ac:dyDescent="0.2">
      <c r="A27" s="243">
        <v>19</v>
      </c>
      <c r="B27" s="246" t="s">
        <v>1638</v>
      </c>
      <c r="C27" s="129" t="s">
        <v>35</v>
      </c>
      <c r="D27" s="246" t="s">
        <v>1625</v>
      </c>
      <c r="E27" s="155" t="s">
        <v>1749</v>
      </c>
      <c r="F27" s="243" t="s">
        <v>424</v>
      </c>
      <c r="G27" s="243" t="s">
        <v>146</v>
      </c>
      <c r="H27" s="245">
        <v>146.5</v>
      </c>
      <c r="I27" s="253">
        <v>50.1</v>
      </c>
      <c r="J27" s="245">
        <f t="shared" si="11"/>
        <v>96.4</v>
      </c>
      <c r="K27" s="245" t="s">
        <v>28</v>
      </c>
      <c r="L27" s="243" t="s">
        <v>29</v>
      </c>
      <c r="M27" s="243" t="s">
        <v>543</v>
      </c>
      <c r="N27" s="244">
        <v>146.5</v>
      </c>
      <c r="O27" s="245" t="s">
        <v>28</v>
      </c>
      <c r="P27" s="243">
        <v>6</v>
      </c>
      <c r="Q27" s="232">
        <v>6.4</v>
      </c>
      <c r="R27" s="228">
        <v>2304</v>
      </c>
      <c r="S27" s="235">
        <f t="shared" si="12"/>
        <v>2.1744791666666666E-2</v>
      </c>
      <c r="T27" s="166"/>
      <c r="U27" s="172">
        <f t="shared" si="13"/>
        <v>6763500</v>
      </c>
      <c r="V27" s="172">
        <f t="shared" si="14"/>
        <v>33817500</v>
      </c>
      <c r="W27" s="173">
        <v>0</v>
      </c>
      <c r="X27" s="177">
        <v>0</v>
      </c>
      <c r="Y27" s="173">
        <f t="shared" si="15"/>
        <v>150300</v>
      </c>
      <c r="Z27" s="187">
        <f t="shared" si="16"/>
        <v>40731300</v>
      </c>
      <c r="AA27" s="175"/>
    </row>
    <row r="28" spans="1:27" ht="43.5" customHeight="1" x14ac:dyDescent="0.2">
      <c r="A28" s="243">
        <v>20</v>
      </c>
      <c r="B28" s="246" t="s">
        <v>1639</v>
      </c>
      <c r="C28" s="129" t="s">
        <v>35</v>
      </c>
      <c r="D28" s="246" t="s">
        <v>1625</v>
      </c>
      <c r="E28" s="155" t="s">
        <v>546</v>
      </c>
      <c r="F28" s="243" t="s">
        <v>424</v>
      </c>
      <c r="G28" s="243" t="s">
        <v>161</v>
      </c>
      <c r="H28" s="245">
        <v>73.5</v>
      </c>
      <c r="I28" s="253">
        <v>24.9</v>
      </c>
      <c r="J28" s="245">
        <f t="shared" si="11"/>
        <v>48.6</v>
      </c>
      <c r="K28" s="245" t="s">
        <v>28</v>
      </c>
      <c r="L28" s="243" t="s">
        <v>29</v>
      </c>
      <c r="M28" s="243" t="s">
        <v>549</v>
      </c>
      <c r="N28" s="244">
        <v>73.5</v>
      </c>
      <c r="O28" s="245" t="s">
        <v>28</v>
      </c>
      <c r="P28" s="243">
        <v>3</v>
      </c>
      <c r="Q28" s="232">
        <v>3.2</v>
      </c>
      <c r="R28" s="228">
        <v>1152</v>
      </c>
      <c r="S28" s="235">
        <f t="shared" si="12"/>
        <v>2.1614583333333333E-2</v>
      </c>
      <c r="T28" s="166"/>
      <c r="U28" s="172">
        <f t="shared" si="13"/>
        <v>3361500</v>
      </c>
      <c r="V28" s="172">
        <f t="shared" si="14"/>
        <v>16807500</v>
      </c>
      <c r="W28" s="173">
        <v>0</v>
      </c>
      <c r="X28" s="177">
        <v>0</v>
      </c>
      <c r="Y28" s="173">
        <f t="shared" si="15"/>
        <v>74700</v>
      </c>
      <c r="Z28" s="187">
        <f t="shared" si="16"/>
        <v>20243700</v>
      </c>
      <c r="AA28" s="175"/>
    </row>
    <row r="29" spans="1:27" ht="43.5" customHeight="1" x14ac:dyDescent="0.2">
      <c r="A29" s="243">
        <v>21</v>
      </c>
      <c r="B29" s="102" t="s">
        <v>1640</v>
      </c>
      <c r="C29" s="129" t="s">
        <v>35</v>
      </c>
      <c r="D29" s="246" t="s">
        <v>1625</v>
      </c>
      <c r="E29" s="155" t="s">
        <v>1641</v>
      </c>
      <c r="F29" s="243" t="s">
        <v>424</v>
      </c>
      <c r="G29" s="243" t="s">
        <v>182</v>
      </c>
      <c r="H29" s="245">
        <v>184.6</v>
      </c>
      <c r="I29" s="253">
        <v>62.4</v>
      </c>
      <c r="J29" s="245">
        <f t="shared" si="11"/>
        <v>122.19999999999999</v>
      </c>
      <c r="K29" s="245" t="s">
        <v>28</v>
      </c>
      <c r="L29" s="243" t="s">
        <v>29</v>
      </c>
      <c r="M29" s="243" t="s">
        <v>559</v>
      </c>
      <c r="N29" s="244">
        <v>184.6</v>
      </c>
      <c r="O29" s="245" t="s">
        <v>28</v>
      </c>
      <c r="P29" s="243">
        <v>7</v>
      </c>
      <c r="Q29" s="232">
        <v>7.7</v>
      </c>
      <c r="R29" s="228">
        <v>2772</v>
      </c>
      <c r="S29" s="235">
        <f t="shared" si="12"/>
        <v>2.2510822510822509E-2</v>
      </c>
      <c r="T29" s="166"/>
      <c r="U29" s="172">
        <f t="shared" si="13"/>
        <v>8424000</v>
      </c>
      <c r="V29" s="172">
        <f t="shared" si="14"/>
        <v>42120000</v>
      </c>
      <c r="W29" s="173">
        <v>0</v>
      </c>
      <c r="X29" s="177">
        <v>0</v>
      </c>
      <c r="Y29" s="173">
        <f t="shared" si="15"/>
        <v>187200</v>
      </c>
      <c r="Z29" s="187">
        <f t="shared" si="16"/>
        <v>50731200</v>
      </c>
      <c r="AA29" s="175"/>
    </row>
    <row r="30" spans="1:27" ht="43.5" customHeight="1" x14ac:dyDescent="0.2">
      <c r="A30" s="243">
        <v>22</v>
      </c>
      <c r="B30" s="102" t="s">
        <v>1642</v>
      </c>
      <c r="C30" s="129" t="s">
        <v>35</v>
      </c>
      <c r="D30" s="246" t="s">
        <v>1625</v>
      </c>
      <c r="E30" s="155" t="s">
        <v>1643</v>
      </c>
      <c r="F30" s="243" t="s">
        <v>424</v>
      </c>
      <c r="G30" s="243" t="s">
        <v>575</v>
      </c>
      <c r="H30" s="245">
        <v>111.9</v>
      </c>
      <c r="I30" s="253">
        <v>37.6</v>
      </c>
      <c r="J30" s="245">
        <f t="shared" si="11"/>
        <v>74.300000000000011</v>
      </c>
      <c r="K30" s="245" t="s">
        <v>28</v>
      </c>
      <c r="L30" s="243" t="s">
        <v>29</v>
      </c>
      <c r="M30" s="243" t="s">
        <v>576</v>
      </c>
      <c r="N30" s="244">
        <v>111.9</v>
      </c>
      <c r="O30" s="245" t="s">
        <v>28</v>
      </c>
      <c r="P30" s="243">
        <v>5</v>
      </c>
      <c r="Q30" s="232">
        <v>5.12</v>
      </c>
      <c r="R30" s="228">
        <v>1843.2</v>
      </c>
      <c r="S30" s="235">
        <f t="shared" si="12"/>
        <v>2.0399305555555556E-2</v>
      </c>
      <c r="T30" s="166"/>
      <c r="U30" s="172">
        <f t="shared" si="13"/>
        <v>5076000</v>
      </c>
      <c r="V30" s="172">
        <f t="shared" si="14"/>
        <v>25380000</v>
      </c>
      <c r="W30" s="173">
        <v>0</v>
      </c>
      <c r="X30" s="177">
        <v>0</v>
      </c>
      <c r="Y30" s="173">
        <f t="shared" si="15"/>
        <v>112800</v>
      </c>
      <c r="Z30" s="187">
        <f t="shared" si="16"/>
        <v>30568800</v>
      </c>
      <c r="AA30" s="175"/>
    </row>
    <row r="31" spans="1:27" ht="43.5" customHeight="1" x14ac:dyDescent="0.2">
      <c r="A31" s="243">
        <v>23</v>
      </c>
      <c r="B31" s="246" t="s">
        <v>1646</v>
      </c>
      <c r="C31" s="129" t="s">
        <v>35</v>
      </c>
      <c r="D31" s="246" t="s">
        <v>1625</v>
      </c>
      <c r="E31" s="155" t="s">
        <v>579</v>
      </c>
      <c r="F31" s="243" t="s">
        <v>424</v>
      </c>
      <c r="G31" s="243" t="s">
        <v>203</v>
      </c>
      <c r="H31" s="245">
        <v>147.80000000000001</v>
      </c>
      <c r="I31" s="253">
        <v>49.8</v>
      </c>
      <c r="J31" s="245">
        <f t="shared" si="11"/>
        <v>98.000000000000014</v>
      </c>
      <c r="K31" s="245" t="s">
        <v>28</v>
      </c>
      <c r="L31" s="243" t="s">
        <v>29</v>
      </c>
      <c r="M31" s="243" t="s">
        <v>582</v>
      </c>
      <c r="N31" s="244">
        <v>147.80000000000001</v>
      </c>
      <c r="O31" s="245" t="s">
        <v>28</v>
      </c>
      <c r="P31" s="243">
        <v>6</v>
      </c>
      <c r="Q31" s="232">
        <v>6.4</v>
      </c>
      <c r="R31" s="228">
        <v>2304</v>
      </c>
      <c r="S31" s="235">
        <f t="shared" si="12"/>
        <v>2.1614583333333333E-2</v>
      </c>
      <c r="T31" s="166"/>
      <c r="U31" s="172">
        <f t="shared" si="13"/>
        <v>6723000</v>
      </c>
      <c r="V31" s="172">
        <f t="shared" si="14"/>
        <v>33615000</v>
      </c>
      <c r="W31" s="173">
        <v>0</v>
      </c>
      <c r="X31" s="177">
        <v>0</v>
      </c>
      <c r="Y31" s="173">
        <f t="shared" si="15"/>
        <v>149400</v>
      </c>
      <c r="Z31" s="187">
        <f t="shared" si="16"/>
        <v>40487400</v>
      </c>
      <c r="AA31" s="175"/>
    </row>
    <row r="32" spans="1:27" ht="43.5" customHeight="1" x14ac:dyDescent="0.2">
      <c r="A32" s="243">
        <v>24</v>
      </c>
      <c r="B32" s="246" t="s">
        <v>1647</v>
      </c>
      <c r="C32" s="129" t="s">
        <v>35</v>
      </c>
      <c r="D32" s="246" t="s">
        <v>1625</v>
      </c>
      <c r="E32" s="155" t="s">
        <v>1648</v>
      </c>
      <c r="F32" s="243" t="s">
        <v>424</v>
      </c>
      <c r="G32" s="243" t="s">
        <v>649</v>
      </c>
      <c r="H32" s="245">
        <v>37.700000000000003</v>
      </c>
      <c r="I32" s="253">
        <v>12.4</v>
      </c>
      <c r="J32" s="245">
        <f t="shared" si="11"/>
        <v>25.300000000000004</v>
      </c>
      <c r="K32" s="245" t="s">
        <v>28</v>
      </c>
      <c r="L32" s="243" t="s">
        <v>29</v>
      </c>
      <c r="M32" s="243" t="s">
        <v>1582</v>
      </c>
      <c r="N32" s="244">
        <v>37.700000000000003</v>
      </c>
      <c r="O32" s="245" t="s">
        <v>28</v>
      </c>
      <c r="P32" s="243">
        <v>1</v>
      </c>
      <c r="Q32" s="232">
        <v>1.91</v>
      </c>
      <c r="R32" s="228">
        <v>687.6</v>
      </c>
      <c r="S32" s="235">
        <f t="shared" si="12"/>
        <v>1.8033740546829553E-2</v>
      </c>
      <c r="T32" s="166"/>
      <c r="U32" s="172">
        <f t="shared" si="13"/>
        <v>1674000</v>
      </c>
      <c r="V32" s="172">
        <f t="shared" si="14"/>
        <v>8370000</v>
      </c>
      <c r="W32" s="173">
        <v>0</v>
      </c>
      <c r="X32" s="177">
        <v>0</v>
      </c>
      <c r="Y32" s="173">
        <f t="shared" si="15"/>
        <v>37200</v>
      </c>
      <c r="Z32" s="187">
        <f t="shared" si="16"/>
        <v>10081200</v>
      </c>
      <c r="AA32" s="175"/>
    </row>
    <row r="33" spans="1:27" ht="43.5" customHeight="1" x14ac:dyDescent="0.2">
      <c r="A33" s="243">
        <v>25</v>
      </c>
      <c r="B33" s="246" t="s">
        <v>1649</v>
      </c>
      <c r="C33" s="129" t="s">
        <v>35</v>
      </c>
      <c r="D33" s="246" t="s">
        <v>1625</v>
      </c>
      <c r="E33" s="155" t="s">
        <v>1751</v>
      </c>
      <c r="F33" s="243" t="s">
        <v>424</v>
      </c>
      <c r="G33" s="243" t="s">
        <v>237</v>
      </c>
      <c r="H33" s="245">
        <v>114.4</v>
      </c>
      <c r="I33" s="253">
        <v>37.5</v>
      </c>
      <c r="J33" s="245">
        <f t="shared" si="11"/>
        <v>76.900000000000006</v>
      </c>
      <c r="K33" s="245" t="s">
        <v>28</v>
      </c>
      <c r="L33" s="243" t="s">
        <v>29</v>
      </c>
      <c r="M33" s="243" t="s">
        <v>611</v>
      </c>
      <c r="N33" s="244">
        <v>114.4</v>
      </c>
      <c r="O33" s="245" t="s">
        <v>28</v>
      </c>
      <c r="P33" s="243">
        <v>3</v>
      </c>
      <c r="Q33" s="232">
        <v>3.9</v>
      </c>
      <c r="R33" s="228">
        <v>1404</v>
      </c>
      <c r="S33" s="235">
        <f t="shared" si="12"/>
        <v>2.6709401709401708E-2</v>
      </c>
      <c r="T33" s="166"/>
      <c r="U33" s="172">
        <f t="shared" si="13"/>
        <v>5062500</v>
      </c>
      <c r="V33" s="172">
        <f t="shared" si="14"/>
        <v>25312500</v>
      </c>
      <c r="W33" s="173">
        <v>0</v>
      </c>
      <c r="X33" s="177">
        <v>0</v>
      </c>
      <c r="Y33" s="173">
        <f t="shared" si="15"/>
        <v>112500</v>
      </c>
      <c r="Z33" s="187">
        <f t="shared" si="16"/>
        <v>30487500</v>
      </c>
      <c r="AA33" s="175"/>
    </row>
    <row r="34" spans="1:27" ht="43.5" customHeight="1" x14ac:dyDescent="0.2">
      <c r="A34" s="243">
        <v>26</v>
      </c>
      <c r="B34" s="246" t="s">
        <v>1650</v>
      </c>
      <c r="C34" s="129" t="s">
        <v>35</v>
      </c>
      <c r="D34" s="246" t="s">
        <v>1625</v>
      </c>
      <c r="E34" s="155" t="s">
        <v>1578</v>
      </c>
      <c r="F34" s="243">
        <v>5</v>
      </c>
      <c r="G34" s="243">
        <v>46</v>
      </c>
      <c r="H34" s="245">
        <v>77.3</v>
      </c>
      <c r="I34" s="253">
        <v>24.9</v>
      </c>
      <c r="J34" s="245">
        <f t="shared" si="11"/>
        <v>52.4</v>
      </c>
      <c r="K34" s="245" t="s">
        <v>28</v>
      </c>
      <c r="L34" s="243"/>
      <c r="M34" s="243"/>
      <c r="N34" s="244">
        <v>77.3</v>
      </c>
      <c r="O34" s="245" t="s">
        <v>28</v>
      </c>
      <c r="P34" s="243">
        <v>7</v>
      </c>
      <c r="Q34" s="232">
        <v>6.77</v>
      </c>
      <c r="R34" s="228">
        <v>2437.1999999999998</v>
      </c>
      <c r="S34" s="235">
        <f t="shared" si="12"/>
        <v>1.0216642048252093E-2</v>
      </c>
      <c r="T34" s="166"/>
      <c r="U34" s="172">
        <f t="shared" si="13"/>
        <v>3361500</v>
      </c>
      <c r="V34" s="172">
        <f t="shared" si="14"/>
        <v>16807500</v>
      </c>
      <c r="W34" s="173">
        <v>0</v>
      </c>
      <c r="X34" s="177">
        <v>0</v>
      </c>
      <c r="Y34" s="173">
        <f t="shared" si="15"/>
        <v>74700</v>
      </c>
      <c r="Z34" s="187">
        <f t="shared" si="16"/>
        <v>20243700</v>
      </c>
      <c r="AA34" s="175"/>
    </row>
    <row r="35" spans="1:27" ht="43.5" customHeight="1" x14ac:dyDescent="0.2">
      <c r="A35" s="243">
        <v>27</v>
      </c>
      <c r="B35" s="246" t="s">
        <v>1651</v>
      </c>
      <c r="C35" s="129" t="s">
        <v>35</v>
      </c>
      <c r="D35" s="246" t="s">
        <v>1625</v>
      </c>
      <c r="E35" s="155" t="s">
        <v>1753</v>
      </c>
      <c r="F35" s="243" t="s">
        <v>424</v>
      </c>
      <c r="G35" s="243" t="s">
        <v>296</v>
      </c>
      <c r="H35" s="245">
        <v>76.599999999999994</v>
      </c>
      <c r="I35" s="253">
        <v>24.8</v>
      </c>
      <c r="J35" s="245">
        <f t="shared" si="11"/>
        <v>51.8</v>
      </c>
      <c r="K35" s="245" t="s">
        <v>28</v>
      </c>
      <c r="L35" s="243" t="s">
        <v>168</v>
      </c>
      <c r="M35" s="243" t="s">
        <v>431</v>
      </c>
      <c r="N35" s="244">
        <v>76.599999999999994</v>
      </c>
      <c r="O35" s="245" t="s">
        <v>28</v>
      </c>
      <c r="P35" s="243">
        <v>3</v>
      </c>
      <c r="Q35" s="232">
        <v>3.8</v>
      </c>
      <c r="R35" s="228">
        <v>1368</v>
      </c>
      <c r="S35" s="235">
        <f t="shared" si="12"/>
        <v>1.8128654970760234E-2</v>
      </c>
      <c r="T35" s="166"/>
      <c r="U35" s="172">
        <f t="shared" si="13"/>
        <v>3348000</v>
      </c>
      <c r="V35" s="172">
        <f t="shared" si="14"/>
        <v>16740000</v>
      </c>
      <c r="W35" s="173">
        <v>0</v>
      </c>
      <c r="X35" s="177">
        <v>0</v>
      </c>
      <c r="Y35" s="173">
        <f t="shared" si="15"/>
        <v>74400</v>
      </c>
      <c r="Z35" s="187">
        <f t="shared" si="16"/>
        <v>20162400</v>
      </c>
      <c r="AA35" s="175"/>
    </row>
    <row r="36" spans="1:27" ht="43.5" customHeight="1" x14ac:dyDescent="0.2">
      <c r="A36" s="243">
        <v>28</v>
      </c>
      <c r="B36" s="102" t="s">
        <v>664</v>
      </c>
      <c r="C36" s="129" t="s">
        <v>35</v>
      </c>
      <c r="D36" s="246" t="s">
        <v>1625</v>
      </c>
      <c r="E36" s="155" t="s">
        <v>665</v>
      </c>
      <c r="F36" s="243" t="s">
        <v>424</v>
      </c>
      <c r="G36" s="243" t="s">
        <v>315</v>
      </c>
      <c r="H36" s="245">
        <v>274.7</v>
      </c>
      <c r="I36" s="253">
        <v>87.4</v>
      </c>
      <c r="J36" s="245">
        <f t="shared" si="11"/>
        <v>187.29999999999998</v>
      </c>
      <c r="K36" s="245" t="s">
        <v>28</v>
      </c>
      <c r="L36" s="243" t="s">
        <v>168</v>
      </c>
      <c r="M36" s="243" t="s">
        <v>668</v>
      </c>
      <c r="N36" s="244">
        <v>274.7</v>
      </c>
      <c r="O36" s="245" t="s">
        <v>28</v>
      </c>
      <c r="P36" s="243">
        <v>10</v>
      </c>
      <c r="Q36" s="232">
        <v>10.9</v>
      </c>
      <c r="R36" s="228">
        <v>3924</v>
      </c>
      <c r="S36" s="235">
        <f t="shared" si="12"/>
        <v>2.2273190621814477E-2</v>
      </c>
      <c r="T36" s="166"/>
      <c r="U36" s="172">
        <f t="shared" si="13"/>
        <v>11799000</v>
      </c>
      <c r="V36" s="172">
        <f t="shared" si="14"/>
        <v>58995000</v>
      </c>
      <c r="W36" s="173">
        <v>0</v>
      </c>
      <c r="X36" s="177">
        <v>0</v>
      </c>
      <c r="Y36" s="173">
        <f t="shared" si="15"/>
        <v>262200</v>
      </c>
      <c r="Z36" s="187">
        <f t="shared" si="16"/>
        <v>71056200</v>
      </c>
      <c r="AA36" s="175"/>
    </row>
    <row r="37" spans="1:27" ht="43.5" customHeight="1" x14ac:dyDescent="0.2">
      <c r="A37" s="243">
        <v>29</v>
      </c>
      <c r="B37" s="246" t="s">
        <v>1652</v>
      </c>
      <c r="C37" s="129" t="s">
        <v>35</v>
      </c>
      <c r="D37" s="246" t="s">
        <v>1625</v>
      </c>
      <c r="E37" s="155" t="s">
        <v>700</v>
      </c>
      <c r="F37" s="243" t="s">
        <v>424</v>
      </c>
      <c r="G37" s="243" t="s">
        <v>346</v>
      </c>
      <c r="H37" s="245">
        <v>120.4</v>
      </c>
      <c r="I37" s="253">
        <v>37.6</v>
      </c>
      <c r="J37" s="245">
        <f t="shared" si="11"/>
        <v>82.800000000000011</v>
      </c>
      <c r="K37" s="245" t="s">
        <v>28</v>
      </c>
      <c r="L37" s="243" t="s">
        <v>168</v>
      </c>
      <c r="M37" s="243" t="s">
        <v>704</v>
      </c>
      <c r="N37" s="244">
        <v>120.4</v>
      </c>
      <c r="O37" s="245" t="s">
        <v>28</v>
      </c>
      <c r="P37" s="243">
        <v>4</v>
      </c>
      <c r="Q37" s="232">
        <v>4.5</v>
      </c>
      <c r="R37" s="228">
        <v>1620</v>
      </c>
      <c r="S37" s="235">
        <f t="shared" si="12"/>
        <v>2.3209876543209877E-2</v>
      </c>
      <c r="T37" s="166"/>
      <c r="U37" s="172">
        <f t="shared" si="13"/>
        <v>5076000</v>
      </c>
      <c r="V37" s="172">
        <f t="shared" si="14"/>
        <v>25380000</v>
      </c>
      <c r="W37" s="173">
        <v>0</v>
      </c>
      <c r="X37" s="177">
        <v>0</v>
      </c>
      <c r="Y37" s="173">
        <f t="shared" si="15"/>
        <v>112800</v>
      </c>
      <c r="Z37" s="187">
        <f t="shared" si="16"/>
        <v>30568800</v>
      </c>
      <c r="AA37" s="175"/>
    </row>
    <row r="38" spans="1:27" ht="43.5" customHeight="1" x14ac:dyDescent="0.2">
      <c r="A38" s="243">
        <v>30</v>
      </c>
      <c r="B38" s="246" t="s">
        <v>1769</v>
      </c>
      <c r="C38" s="129" t="s">
        <v>35</v>
      </c>
      <c r="D38" s="246" t="s">
        <v>1625</v>
      </c>
      <c r="E38" s="155" t="s">
        <v>1754</v>
      </c>
      <c r="F38" s="243" t="s">
        <v>424</v>
      </c>
      <c r="G38" s="243" t="s">
        <v>359</v>
      </c>
      <c r="H38" s="245">
        <v>159.9</v>
      </c>
      <c r="I38" s="253">
        <v>50.1</v>
      </c>
      <c r="J38" s="245">
        <f t="shared" si="11"/>
        <v>109.80000000000001</v>
      </c>
      <c r="K38" s="245" t="s">
        <v>28</v>
      </c>
      <c r="L38" s="243" t="s">
        <v>168</v>
      </c>
      <c r="M38" s="243" t="s">
        <v>713</v>
      </c>
      <c r="N38" s="244">
        <v>159.9</v>
      </c>
      <c r="O38" s="245" t="s">
        <v>28</v>
      </c>
      <c r="P38" s="243">
        <v>6</v>
      </c>
      <c r="Q38" s="232">
        <v>6.4</v>
      </c>
      <c r="R38" s="228">
        <v>2304</v>
      </c>
      <c r="S38" s="235">
        <f t="shared" si="12"/>
        <v>2.1744791666666666E-2</v>
      </c>
      <c r="T38" s="166"/>
      <c r="U38" s="172">
        <f t="shared" si="13"/>
        <v>6763500</v>
      </c>
      <c r="V38" s="172">
        <f t="shared" si="14"/>
        <v>33817500</v>
      </c>
      <c r="W38" s="173">
        <v>0</v>
      </c>
      <c r="X38" s="177">
        <v>0</v>
      </c>
      <c r="Y38" s="173">
        <f t="shared" si="15"/>
        <v>150300</v>
      </c>
      <c r="Z38" s="187">
        <f t="shared" si="16"/>
        <v>40731300</v>
      </c>
      <c r="AA38" s="175"/>
    </row>
    <row r="39" spans="1:27" ht="43.5" customHeight="1" x14ac:dyDescent="0.2">
      <c r="A39" s="243">
        <v>31</v>
      </c>
      <c r="B39" s="246" t="s">
        <v>1656</v>
      </c>
      <c r="C39" s="129" t="s">
        <v>35</v>
      </c>
      <c r="D39" s="246" t="s">
        <v>1625</v>
      </c>
      <c r="E39" s="155" t="s">
        <v>715</v>
      </c>
      <c r="F39" s="243" t="s">
        <v>424</v>
      </c>
      <c r="G39" s="243" t="s">
        <v>366</v>
      </c>
      <c r="H39" s="245">
        <v>199.3</v>
      </c>
      <c r="I39" s="253">
        <v>62.4</v>
      </c>
      <c r="J39" s="245">
        <f t="shared" si="11"/>
        <v>136.9</v>
      </c>
      <c r="K39" s="245" t="s">
        <v>28</v>
      </c>
      <c r="L39" s="243" t="s">
        <v>168</v>
      </c>
      <c r="M39" s="243" t="s">
        <v>718</v>
      </c>
      <c r="N39" s="244">
        <v>199.3</v>
      </c>
      <c r="O39" s="245" t="s">
        <v>28</v>
      </c>
      <c r="P39" s="243">
        <v>7</v>
      </c>
      <c r="Q39" s="232">
        <v>7.7</v>
      </c>
      <c r="R39" s="228">
        <v>2772</v>
      </c>
      <c r="S39" s="235">
        <f t="shared" si="12"/>
        <v>2.2510822510822509E-2</v>
      </c>
      <c r="T39" s="166"/>
      <c r="U39" s="172">
        <f t="shared" si="13"/>
        <v>8424000</v>
      </c>
      <c r="V39" s="172">
        <f t="shared" si="14"/>
        <v>42120000</v>
      </c>
      <c r="W39" s="173">
        <v>0</v>
      </c>
      <c r="X39" s="177">
        <v>0</v>
      </c>
      <c r="Y39" s="173">
        <f t="shared" si="15"/>
        <v>187200</v>
      </c>
      <c r="Z39" s="187">
        <f t="shared" si="16"/>
        <v>50731200</v>
      </c>
      <c r="AA39" s="175"/>
    </row>
    <row r="40" spans="1:27" ht="43.5" customHeight="1" x14ac:dyDescent="0.2">
      <c r="A40" s="243">
        <v>32</v>
      </c>
      <c r="B40" s="246" t="s">
        <v>1669</v>
      </c>
      <c r="C40" s="129" t="s">
        <v>35</v>
      </c>
      <c r="D40" s="246" t="s">
        <v>1624</v>
      </c>
      <c r="E40" s="155" t="s">
        <v>1791</v>
      </c>
      <c r="F40" s="243" t="s">
        <v>40</v>
      </c>
      <c r="G40" s="243" t="s">
        <v>168</v>
      </c>
      <c r="H40" s="245">
        <v>436.2</v>
      </c>
      <c r="I40" s="253">
        <v>45.1</v>
      </c>
      <c r="J40" s="245">
        <f t="shared" si="11"/>
        <v>391.09999999999997</v>
      </c>
      <c r="K40" s="245" t="s">
        <v>28</v>
      </c>
      <c r="L40" s="243" t="s">
        <v>168</v>
      </c>
      <c r="M40" s="243" t="s">
        <v>795</v>
      </c>
      <c r="N40" s="244">
        <v>436.2</v>
      </c>
      <c r="O40" s="245" t="s">
        <v>28</v>
      </c>
      <c r="P40" s="243">
        <v>10</v>
      </c>
      <c r="Q40" s="232">
        <v>10.69</v>
      </c>
      <c r="R40" s="228">
        <v>3848.3999999999996</v>
      </c>
      <c r="S40" s="235">
        <f t="shared" si="12"/>
        <v>1.1719156012888475E-2</v>
      </c>
      <c r="T40" s="166"/>
      <c r="U40" s="172">
        <f t="shared" si="13"/>
        <v>6088500</v>
      </c>
      <c r="V40" s="172">
        <f t="shared" si="14"/>
        <v>30442500</v>
      </c>
      <c r="W40" s="173">
        <v>0</v>
      </c>
      <c r="X40" s="177">
        <v>0</v>
      </c>
      <c r="Y40" s="173">
        <f t="shared" si="15"/>
        <v>135300</v>
      </c>
      <c r="Z40" s="187">
        <f t="shared" si="16"/>
        <v>36666300</v>
      </c>
      <c r="AA40" s="175"/>
    </row>
    <row r="41" spans="1:27" ht="43.5" customHeight="1" x14ac:dyDescent="0.2">
      <c r="A41" s="243">
        <v>33</v>
      </c>
      <c r="B41" s="246" t="s">
        <v>1658</v>
      </c>
      <c r="C41" s="129" t="s">
        <v>35</v>
      </c>
      <c r="D41" s="246" t="s">
        <v>1624</v>
      </c>
      <c r="E41" s="155" t="s">
        <v>1744</v>
      </c>
      <c r="F41" s="243" t="s">
        <v>40</v>
      </c>
      <c r="G41" s="243" t="s">
        <v>182</v>
      </c>
      <c r="H41" s="245">
        <v>184.7</v>
      </c>
      <c r="I41" s="253">
        <v>19.5</v>
      </c>
      <c r="J41" s="245">
        <f t="shared" si="11"/>
        <v>165.2</v>
      </c>
      <c r="K41" s="245" t="s">
        <v>28</v>
      </c>
      <c r="L41" s="243" t="s">
        <v>168</v>
      </c>
      <c r="M41" s="243" t="s">
        <v>799</v>
      </c>
      <c r="N41" s="244">
        <v>184.7</v>
      </c>
      <c r="O41" s="245" t="s">
        <v>28</v>
      </c>
      <c r="P41" s="243">
        <v>4</v>
      </c>
      <c r="Q41" s="232">
        <v>4.5</v>
      </c>
      <c r="R41" s="228">
        <v>1620</v>
      </c>
      <c r="S41" s="235">
        <f t="shared" si="12"/>
        <v>1.2037037037037037E-2</v>
      </c>
      <c r="T41" s="166"/>
      <c r="U41" s="172">
        <f t="shared" si="13"/>
        <v>2632500</v>
      </c>
      <c r="V41" s="172">
        <f t="shared" si="14"/>
        <v>13162500</v>
      </c>
      <c r="W41" s="173">
        <v>0</v>
      </c>
      <c r="X41" s="177">
        <v>0</v>
      </c>
      <c r="Y41" s="173">
        <f t="shared" si="15"/>
        <v>58500</v>
      </c>
      <c r="Z41" s="187">
        <f t="shared" si="16"/>
        <v>15853500</v>
      </c>
      <c r="AA41" s="175"/>
    </row>
    <row r="42" spans="1:27" ht="43.5" customHeight="1" x14ac:dyDescent="0.2">
      <c r="A42" s="243">
        <v>34</v>
      </c>
      <c r="B42" s="102" t="s">
        <v>1659</v>
      </c>
      <c r="C42" s="129" t="s">
        <v>35</v>
      </c>
      <c r="D42" s="246" t="s">
        <v>1624</v>
      </c>
      <c r="E42" s="155" t="s">
        <v>1660</v>
      </c>
      <c r="F42" s="243" t="s">
        <v>40</v>
      </c>
      <c r="G42" s="243" t="s">
        <v>223</v>
      </c>
      <c r="H42" s="245">
        <v>109.4</v>
      </c>
      <c r="I42" s="253">
        <v>18.7</v>
      </c>
      <c r="J42" s="245">
        <f t="shared" si="11"/>
        <v>90.7</v>
      </c>
      <c r="K42" s="245" t="s">
        <v>28</v>
      </c>
      <c r="L42" s="243" t="s">
        <v>168</v>
      </c>
      <c r="M42" s="243" t="s">
        <v>820</v>
      </c>
      <c r="N42" s="244">
        <v>109.4</v>
      </c>
      <c r="O42" s="245" t="s">
        <v>28</v>
      </c>
      <c r="P42" s="243">
        <v>3</v>
      </c>
      <c r="Q42" s="232">
        <v>3.2</v>
      </c>
      <c r="R42" s="228">
        <v>1152</v>
      </c>
      <c r="S42" s="235">
        <f t="shared" si="12"/>
        <v>1.6232638888888887E-2</v>
      </c>
      <c r="T42" s="166"/>
      <c r="U42" s="172">
        <f t="shared" si="13"/>
        <v>2524500</v>
      </c>
      <c r="V42" s="172">
        <f t="shared" si="14"/>
        <v>12622500</v>
      </c>
      <c r="W42" s="173">
        <v>0</v>
      </c>
      <c r="X42" s="177">
        <v>0</v>
      </c>
      <c r="Y42" s="173">
        <f t="shared" si="15"/>
        <v>56100</v>
      </c>
      <c r="Z42" s="187">
        <f t="shared" si="16"/>
        <v>15203100</v>
      </c>
      <c r="AA42" s="175"/>
    </row>
    <row r="43" spans="1:27" ht="43.5" customHeight="1" x14ac:dyDescent="0.2">
      <c r="A43" s="243">
        <v>35</v>
      </c>
      <c r="B43" s="246" t="s">
        <v>1664</v>
      </c>
      <c r="C43" s="129" t="s">
        <v>35</v>
      </c>
      <c r="D43" s="246" t="s">
        <v>1624</v>
      </c>
      <c r="E43" s="155" t="s">
        <v>1665</v>
      </c>
      <c r="F43" s="243" t="s">
        <v>40</v>
      </c>
      <c r="G43" s="243" t="s">
        <v>242</v>
      </c>
      <c r="H43" s="245">
        <v>147.6</v>
      </c>
      <c r="I43" s="253">
        <v>18.100000000000001</v>
      </c>
      <c r="J43" s="245">
        <f t="shared" si="11"/>
        <v>129.5</v>
      </c>
      <c r="K43" s="245" t="s">
        <v>28</v>
      </c>
      <c r="L43" s="243" t="s">
        <v>168</v>
      </c>
      <c r="M43" s="243" t="s">
        <v>835</v>
      </c>
      <c r="N43" s="244">
        <v>147.6</v>
      </c>
      <c r="O43" s="245" t="s">
        <v>28</v>
      </c>
      <c r="P43" s="243">
        <v>2</v>
      </c>
      <c r="Q43" s="232">
        <v>3.8</v>
      </c>
      <c r="R43" s="228">
        <v>1368</v>
      </c>
      <c r="S43" s="235">
        <f t="shared" si="12"/>
        <v>1.3230994152046784E-2</v>
      </c>
      <c r="T43" s="166"/>
      <c r="U43" s="172">
        <f t="shared" si="13"/>
        <v>2443500</v>
      </c>
      <c r="V43" s="172">
        <f t="shared" si="14"/>
        <v>12217500</v>
      </c>
      <c r="W43" s="173">
        <v>0</v>
      </c>
      <c r="X43" s="177">
        <v>0</v>
      </c>
      <c r="Y43" s="173">
        <f t="shared" si="15"/>
        <v>54300.000000000007</v>
      </c>
      <c r="Z43" s="187">
        <f t="shared" si="16"/>
        <v>14715300</v>
      </c>
      <c r="AA43" s="175"/>
    </row>
    <row r="44" spans="1:27" ht="43.5" customHeight="1" x14ac:dyDescent="0.2">
      <c r="A44" s="243">
        <v>36</v>
      </c>
      <c r="B44" s="246" t="s">
        <v>1670</v>
      </c>
      <c r="C44" s="129" t="s">
        <v>35</v>
      </c>
      <c r="D44" s="246" t="s">
        <v>1624</v>
      </c>
      <c r="E44" s="155" t="s">
        <v>856</v>
      </c>
      <c r="F44" s="243" t="s">
        <v>40</v>
      </c>
      <c r="G44" s="243" t="s">
        <v>296</v>
      </c>
      <c r="H44" s="245">
        <v>365.8</v>
      </c>
      <c r="I44" s="253">
        <v>47.7</v>
      </c>
      <c r="J44" s="245">
        <f t="shared" si="11"/>
        <v>318.10000000000002</v>
      </c>
      <c r="K44" s="245" t="s">
        <v>28</v>
      </c>
      <c r="L44" s="243" t="s">
        <v>168</v>
      </c>
      <c r="M44" s="243" t="s">
        <v>859</v>
      </c>
      <c r="N44" s="244">
        <v>365.8</v>
      </c>
      <c r="O44" s="245" t="s">
        <v>28</v>
      </c>
      <c r="P44" s="243">
        <v>7</v>
      </c>
      <c r="Q44" s="232">
        <v>7.6</v>
      </c>
      <c r="R44" s="228">
        <v>2736</v>
      </c>
      <c r="S44" s="235">
        <f t="shared" si="12"/>
        <v>1.7434210526315792E-2</v>
      </c>
      <c r="T44" s="166"/>
      <c r="U44" s="172">
        <f t="shared" si="13"/>
        <v>6439500</v>
      </c>
      <c r="V44" s="172">
        <f t="shared" si="14"/>
        <v>32197500</v>
      </c>
      <c r="W44" s="173">
        <v>0</v>
      </c>
      <c r="X44" s="177">
        <v>0</v>
      </c>
      <c r="Y44" s="173">
        <f t="shared" si="15"/>
        <v>143100</v>
      </c>
      <c r="Z44" s="187">
        <f t="shared" si="16"/>
        <v>38780100</v>
      </c>
      <c r="AA44" s="175"/>
    </row>
    <row r="45" spans="1:27" ht="51.75" customHeight="1" x14ac:dyDescent="0.2">
      <c r="A45" s="243">
        <v>37</v>
      </c>
      <c r="B45" s="246" t="s">
        <v>1783</v>
      </c>
      <c r="C45" s="129" t="s">
        <v>35</v>
      </c>
      <c r="D45" s="246" t="s">
        <v>1624</v>
      </c>
      <c r="E45" s="128" t="s">
        <v>1865</v>
      </c>
      <c r="F45" s="243" t="s">
        <v>40</v>
      </c>
      <c r="G45" s="243" t="s">
        <v>308</v>
      </c>
      <c r="H45" s="245">
        <v>73</v>
      </c>
      <c r="I45" s="253">
        <v>9.6</v>
      </c>
      <c r="J45" s="245">
        <f t="shared" si="11"/>
        <v>63.4</v>
      </c>
      <c r="K45" s="245" t="s">
        <v>28</v>
      </c>
      <c r="L45" s="243" t="s">
        <v>168</v>
      </c>
      <c r="M45" s="243" t="s">
        <v>864</v>
      </c>
      <c r="N45" s="244">
        <v>73</v>
      </c>
      <c r="O45" s="245" t="s">
        <v>28</v>
      </c>
      <c r="P45" s="243">
        <v>1</v>
      </c>
      <c r="Q45" s="232">
        <v>1.34</v>
      </c>
      <c r="R45" s="228">
        <v>482.40000000000003</v>
      </c>
      <c r="S45" s="235">
        <f t="shared" si="12"/>
        <v>1.9900497512437807E-2</v>
      </c>
      <c r="T45" s="166"/>
      <c r="U45" s="172">
        <f t="shared" si="13"/>
        <v>1296000</v>
      </c>
      <c r="V45" s="172">
        <f t="shared" si="14"/>
        <v>6480000</v>
      </c>
      <c r="W45" s="173">
        <v>0</v>
      </c>
      <c r="X45" s="177">
        <v>0</v>
      </c>
      <c r="Y45" s="173">
        <f t="shared" si="15"/>
        <v>28800</v>
      </c>
      <c r="Z45" s="187">
        <f t="shared" si="16"/>
        <v>7804800</v>
      </c>
      <c r="AA45" s="175"/>
    </row>
    <row r="46" spans="1:27" ht="43.5" customHeight="1" x14ac:dyDescent="0.2">
      <c r="A46" s="243">
        <v>38</v>
      </c>
      <c r="B46" s="246" t="s">
        <v>1671</v>
      </c>
      <c r="C46" s="129" t="s">
        <v>35</v>
      </c>
      <c r="D46" s="246" t="s">
        <v>1624</v>
      </c>
      <c r="E46" s="155" t="s">
        <v>1672</v>
      </c>
      <c r="F46" s="243" t="s">
        <v>40</v>
      </c>
      <c r="G46" s="243" t="s">
        <v>340</v>
      </c>
      <c r="H46" s="245">
        <v>362.4</v>
      </c>
      <c r="I46" s="253">
        <v>49.8</v>
      </c>
      <c r="J46" s="245">
        <f t="shared" si="11"/>
        <v>312.59999999999997</v>
      </c>
      <c r="K46" s="245" t="s">
        <v>28</v>
      </c>
      <c r="L46" s="243" t="s">
        <v>168</v>
      </c>
      <c r="M46" s="243" t="s">
        <v>878</v>
      </c>
      <c r="N46" s="244">
        <v>362.4</v>
      </c>
      <c r="O46" s="245" t="s">
        <v>28</v>
      </c>
      <c r="P46" s="243">
        <v>7</v>
      </c>
      <c r="Q46" s="232">
        <v>7.7</v>
      </c>
      <c r="R46" s="228">
        <v>2772</v>
      </c>
      <c r="S46" s="235">
        <f t="shared" si="12"/>
        <v>1.7965367965367966E-2</v>
      </c>
      <c r="T46" s="166"/>
      <c r="U46" s="172">
        <f t="shared" si="13"/>
        <v>6723000</v>
      </c>
      <c r="V46" s="172">
        <f t="shared" si="14"/>
        <v>33615000</v>
      </c>
      <c r="W46" s="173">
        <v>0</v>
      </c>
      <c r="X46" s="177">
        <v>0</v>
      </c>
      <c r="Y46" s="173">
        <f t="shared" si="15"/>
        <v>149400</v>
      </c>
      <c r="Z46" s="187">
        <f t="shared" si="16"/>
        <v>40487400</v>
      </c>
      <c r="AA46" s="175"/>
    </row>
    <row r="47" spans="1:27" ht="43.5" customHeight="1" x14ac:dyDescent="0.2">
      <c r="A47" s="243">
        <v>39</v>
      </c>
      <c r="B47" s="246" t="s">
        <v>1675</v>
      </c>
      <c r="C47" s="129" t="s">
        <v>35</v>
      </c>
      <c r="D47" s="246" t="s">
        <v>1624</v>
      </c>
      <c r="E47" s="155" t="s">
        <v>1676</v>
      </c>
      <c r="F47" s="243">
        <v>6</v>
      </c>
      <c r="G47" s="243">
        <v>63</v>
      </c>
      <c r="H47" s="245">
        <v>353.8</v>
      </c>
      <c r="I47" s="253">
        <v>54.8</v>
      </c>
      <c r="J47" s="245">
        <f t="shared" si="11"/>
        <v>299</v>
      </c>
      <c r="K47" s="245" t="s">
        <v>28</v>
      </c>
      <c r="L47" s="243" t="s">
        <v>168</v>
      </c>
      <c r="M47" s="243" t="s">
        <v>1561</v>
      </c>
      <c r="N47" s="244">
        <v>353.8</v>
      </c>
      <c r="O47" s="245" t="s">
        <v>28</v>
      </c>
      <c r="P47" s="243">
        <v>6</v>
      </c>
      <c r="Q47" s="232">
        <v>7.1</v>
      </c>
      <c r="R47" s="228">
        <v>2556</v>
      </c>
      <c r="S47" s="235">
        <f t="shared" si="12"/>
        <v>2.1439749608763693E-2</v>
      </c>
      <c r="T47" s="166"/>
      <c r="U47" s="172">
        <f t="shared" si="13"/>
        <v>7398000</v>
      </c>
      <c r="V47" s="172">
        <f t="shared" si="14"/>
        <v>36990000</v>
      </c>
      <c r="W47" s="173">
        <v>0</v>
      </c>
      <c r="X47" s="177">
        <v>0</v>
      </c>
      <c r="Y47" s="173">
        <f t="shared" si="15"/>
        <v>164400</v>
      </c>
      <c r="Z47" s="187">
        <f t="shared" si="16"/>
        <v>44552400</v>
      </c>
      <c r="AA47" s="175"/>
    </row>
    <row r="48" spans="1:27" ht="43.5" customHeight="1" x14ac:dyDescent="0.2">
      <c r="A48" s="243">
        <v>40</v>
      </c>
      <c r="B48" s="102" t="s">
        <v>1679</v>
      </c>
      <c r="C48" s="128" t="s">
        <v>35</v>
      </c>
      <c r="D48" s="246" t="s">
        <v>1624</v>
      </c>
      <c r="E48" s="155" t="s">
        <v>1680</v>
      </c>
      <c r="F48" s="243" t="s">
        <v>40</v>
      </c>
      <c r="G48" s="243" t="s">
        <v>928</v>
      </c>
      <c r="H48" s="245">
        <v>282.2</v>
      </c>
      <c r="I48" s="253">
        <v>45</v>
      </c>
      <c r="J48" s="245">
        <f t="shared" si="11"/>
        <v>237.2</v>
      </c>
      <c r="K48" s="245" t="s">
        <v>28</v>
      </c>
      <c r="L48" s="243" t="s">
        <v>168</v>
      </c>
      <c r="M48" s="243" t="s">
        <v>929</v>
      </c>
      <c r="N48" s="244">
        <v>282.2</v>
      </c>
      <c r="O48" s="245" t="s">
        <v>28</v>
      </c>
      <c r="P48" s="243">
        <v>5</v>
      </c>
      <c r="Q48" s="232">
        <v>5.8</v>
      </c>
      <c r="R48" s="228">
        <v>2088</v>
      </c>
      <c r="S48" s="235">
        <f t="shared" si="12"/>
        <v>2.1551724137931036E-2</v>
      </c>
      <c r="T48" s="166"/>
      <c r="U48" s="172">
        <f t="shared" si="13"/>
        <v>6075000</v>
      </c>
      <c r="V48" s="172">
        <f t="shared" si="14"/>
        <v>30375000</v>
      </c>
      <c r="W48" s="173">
        <v>0</v>
      </c>
      <c r="X48" s="177">
        <v>0</v>
      </c>
      <c r="Y48" s="173">
        <f t="shared" si="15"/>
        <v>135000</v>
      </c>
      <c r="Z48" s="187">
        <f t="shared" si="16"/>
        <v>36585000</v>
      </c>
      <c r="AA48" s="175"/>
    </row>
    <row r="49" spans="1:27" ht="49.5" customHeight="1" x14ac:dyDescent="0.2">
      <c r="A49" s="243">
        <v>41</v>
      </c>
      <c r="B49" s="102" t="s">
        <v>955</v>
      </c>
      <c r="C49" s="128" t="s">
        <v>1684</v>
      </c>
      <c r="D49" s="246" t="s">
        <v>1691</v>
      </c>
      <c r="E49" s="155" t="s">
        <v>957</v>
      </c>
      <c r="F49" s="243" t="s">
        <v>40</v>
      </c>
      <c r="G49" s="243" t="s">
        <v>961</v>
      </c>
      <c r="H49" s="245">
        <v>141.9</v>
      </c>
      <c r="I49" s="253">
        <v>11.2</v>
      </c>
      <c r="J49" s="245">
        <f t="shared" si="11"/>
        <v>130.70000000000002</v>
      </c>
      <c r="K49" s="245" t="s">
        <v>28</v>
      </c>
      <c r="L49" s="243" t="s">
        <v>168</v>
      </c>
      <c r="M49" s="243" t="s">
        <v>962</v>
      </c>
      <c r="N49" s="244">
        <v>141.9</v>
      </c>
      <c r="O49" s="245" t="s">
        <v>28</v>
      </c>
      <c r="P49" s="243">
        <v>3</v>
      </c>
      <c r="Q49" s="232">
        <v>3.2</v>
      </c>
      <c r="R49" s="228">
        <v>1152</v>
      </c>
      <c r="S49" s="235">
        <f t="shared" si="12"/>
        <v>9.7222222222222224E-3</v>
      </c>
      <c r="T49" s="166"/>
      <c r="U49" s="172">
        <f t="shared" si="13"/>
        <v>1512000</v>
      </c>
      <c r="V49" s="172">
        <f t="shared" si="14"/>
        <v>7560000</v>
      </c>
      <c r="W49" s="173">
        <v>0</v>
      </c>
      <c r="X49" s="177">
        <v>0</v>
      </c>
      <c r="Y49" s="173">
        <f t="shared" si="15"/>
        <v>33600</v>
      </c>
      <c r="Z49" s="187">
        <f t="shared" si="16"/>
        <v>9105600</v>
      </c>
      <c r="AA49" s="175"/>
    </row>
    <row r="50" spans="1:27" ht="57" customHeight="1" x14ac:dyDescent="0.2">
      <c r="A50" s="243">
        <v>42</v>
      </c>
      <c r="B50" s="246" t="s">
        <v>1685</v>
      </c>
      <c r="C50" s="128" t="s">
        <v>35</v>
      </c>
      <c r="D50" s="246" t="s">
        <v>1691</v>
      </c>
      <c r="E50" s="155" t="s">
        <v>979</v>
      </c>
      <c r="F50" s="243" t="s">
        <v>40</v>
      </c>
      <c r="G50" s="243" t="s">
        <v>983</v>
      </c>
      <c r="H50" s="245">
        <v>73</v>
      </c>
      <c r="I50" s="253">
        <v>5.7</v>
      </c>
      <c r="J50" s="245">
        <f t="shared" si="11"/>
        <v>67.3</v>
      </c>
      <c r="K50" s="245" t="s">
        <v>28</v>
      </c>
      <c r="L50" s="243" t="s">
        <v>168</v>
      </c>
      <c r="M50" s="243">
        <v>1645</v>
      </c>
      <c r="N50" s="244">
        <v>73</v>
      </c>
      <c r="O50" s="245" t="s">
        <v>28</v>
      </c>
      <c r="P50" s="243">
        <v>2</v>
      </c>
      <c r="Q50" s="232">
        <v>1.9</v>
      </c>
      <c r="R50" s="228">
        <v>684</v>
      </c>
      <c r="S50" s="235">
        <f t="shared" si="12"/>
        <v>8.3333333333333332E-3</v>
      </c>
      <c r="T50" s="166"/>
      <c r="U50" s="172">
        <f t="shared" si="13"/>
        <v>769500</v>
      </c>
      <c r="V50" s="172">
        <f t="shared" si="14"/>
        <v>3847500</v>
      </c>
      <c r="W50" s="173">
        <v>0</v>
      </c>
      <c r="X50" s="177">
        <v>0</v>
      </c>
      <c r="Y50" s="173">
        <f t="shared" si="15"/>
        <v>17100</v>
      </c>
      <c r="Z50" s="187">
        <f t="shared" si="16"/>
        <v>4634100</v>
      </c>
      <c r="AA50" s="175"/>
    </row>
    <row r="51" spans="1:27" ht="47.25" customHeight="1" x14ac:dyDescent="0.2">
      <c r="A51" s="243">
        <v>43</v>
      </c>
      <c r="B51" s="246" t="s">
        <v>1686</v>
      </c>
      <c r="C51" s="128" t="s">
        <v>994</v>
      </c>
      <c r="D51" s="246" t="s">
        <v>1691</v>
      </c>
      <c r="E51" s="155" t="s">
        <v>999</v>
      </c>
      <c r="F51" s="243" t="s">
        <v>40</v>
      </c>
      <c r="G51" s="243" t="s">
        <v>995</v>
      </c>
      <c r="H51" s="245">
        <v>73.099999999999994</v>
      </c>
      <c r="I51" s="253">
        <v>5.7</v>
      </c>
      <c r="J51" s="245">
        <f t="shared" si="11"/>
        <v>67.399999999999991</v>
      </c>
      <c r="K51" s="245" t="s">
        <v>28</v>
      </c>
      <c r="L51" s="243" t="s">
        <v>168</v>
      </c>
      <c r="M51" s="243" t="s">
        <v>996</v>
      </c>
      <c r="N51" s="244">
        <v>73.099999999999994</v>
      </c>
      <c r="O51" s="245" t="s">
        <v>28</v>
      </c>
      <c r="P51" s="243">
        <v>2</v>
      </c>
      <c r="Q51" s="232">
        <v>1.9</v>
      </c>
      <c r="R51" s="228">
        <v>684</v>
      </c>
      <c r="S51" s="235">
        <f t="shared" si="12"/>
        <v>8.3333333333333332E-3</v>
      </c>
      <c r="T51" s="166"/>
      <c r="U51" s="172">
        <f t="shared" si="13"/>
        <v>769500</v>
      </c>
      <c r="V51" s="172">
        <f t="shared" si="14"/>
        <v>3847500</v>
      </c>
      <c r="W51" s="173">
        <v>0</v>
      </c>
      <c r="X51" s="177">
        <v>0</v>
      </c>
      <c r="Y51" s="173">
        <f t="shared" si="15"/>
        <v>17100</v>
      </c>
      <c r="Z51" s="187">
        <f t="shared" si="16"/>
        <v>4634100</v>
      </c>
      <c r="AA51" s="175"/>
    </row>
    <row r="52" spans="1:27" ht="43.5" customHeight="1" x14ac:dyDescent="0.2">
      <c r="A52" s="243">
        <v>44</v>
      </c>
      <c r="B52" s="246" t="s">
        <v>1687</v>
      </c>
      <c r="C52" s="129" t="s">
        <v>35</v>
      </c>
      <c r="D52" s="246" t="s">
        <v>1691</v>
      </c>
      <c r="E52" s="155" t="s">
        <v>1829</v>
      </c>
      <c r="F52" s="243" t="s">
        <v>40</v>
      </c>
      <c r="G52" s="243" t="s">
        <v>1013</v>
      </c>
      <c r="H52" s="245">
        <v>424.1</v>
      </c>
      <c r="I52" s="253">
        <v>32.799999999999997</v>
      </c>
      <c r="J52" s="245">
        <f t="shared" si="11"/>
        <v>391.3</v>
      </c>
      <c r="K52" s="245" t="s">
        <v>28</v>
      </c>
      <c r="L52" s="243" t="s">
        <v>168</v>
      </c>
      <c r="M52" s="243" t="s">
        <v>1014</v>
      </c>
      <c r="N52" s="244">
        <v>424.1</v>
      </c>
      <c r="O52" s="245" t="s">
        <v>28</v>
      </c>
      <c r="P52" s="243">
        <v>8</v>
      </c>
      <c r="Q52" s="232">
        <v>9</v>
      </c>
      <c r="R52" s="228">
        <v>3240</v>
      </c>
      <c r="S52" s="235">
        <f t="shared" si="12"/>
        <v>1.0123456790123456E-2</v>
      </c>
      <c r="T52" s="166"/>
      <c r="U52" s="172">
        <f t="shared" si="13"/>
        <v>4428000</v>
      </c>
      <c r="V52" s="172">
        <f t="shared" si="14"/>
        <v>22140000</v>
      </c>
      <c r="W52" s="173">
        <v>0</v>
      </c>
      <c r="X52" s="177">
        <v>0</v>
      </c>
      <c r="Y52" s="173">
        <f t="shared" si="15"/>
        <v>98399.999999999985</v>
      </c>
      <c r="Z52" s="187">
        <f t="shared" si="16"/>
        <v>26666400</v>
      </c>
      <c r="AA52" s="175"/>
    </row>
    <row r="53" spans="1:27" ht="43.5" customHeight="1" x14ac:dyDescent="0.2">
      <c r="A53" s="243">
        <v>45</v>
      </c>
      <c r="B53" s="102" t="s">
        <v>1050</v>
      </c>
      <c r="C53" s="128" t="s">
        <v>1688</v>
      </c>
      <c r="D53" s="246" t="s">
        <v>1691</v>
      </c>
      <c r="E53" s="155" t="s">
        <v>1051</v>
      </c>
      <c r="F53" s="243" t="s">
        <v>40</v>
      </c>
      <c r="G53" s="243" t="s">
        <v>1056</v>
      </c>
      <c r="H53" s="245">
        <v>141.5</v>
      </c>
      <c r="I53" s="253">
        <v>11.2</v>
      </c>
      <c r="J53" s="245">
        <f t="shared" si="11"/>
        <v>130.30000000000001</v>
      </c>
      <c r="K53" s="245" t="s">
        <v>28</v>
      </c>
      <c r="L53" s="243" t="s">
        <v>168</v>
      </c>
      <c r="M53" s="243" t="s">
        <v>1057</v>
      </c>
      <c r="N53" s="244">
        <v>141.5</v>
      </c>
      <c r="O53" s="245" t="s">
        <v>28</v>
      </c>
      <c r="P53" s="243">
        <v>4</v>
      </c>
      <c r="Q53" s="232">
        <v>3.9</v>
      </c>
      <c r="R53" s="228">
        <v>1404</v>
      </c>
      <c r="S53" s="235">
        <f t="shared" si="12"/>
        <v>7.977207977207976E-3</v>
      </c>
      <c r="T53" s="166"/>
      <c r="U53" s="172">
        <f t="shared" si="13"/>
        <v>1512000</v>
      </c>
      <c r="V53" s="172">
        <f t="shared" si="14"/>
        <v>7560000</v>
      </c>
      <c r="W53" s="173">
        <v>0</v>
      </c>
      <c r="X53" s="177">
        <v>0</v>
      </c>
      <c r="Y53" s="173">
        <f t="shared" si="15"/>
        <v>33600</v>
      </c>
      <c r="Z53" s="187">
        <f t="shared" si="16"/>
        <v>9105600</v>
      </c>
      <c r="AA53" s="175"/>
    </row>
    <row r="54" spans="1:27" ht="43.5" customHeight="1" x14ac:dyDescent="0.2">
      <c r="A54" s="243">
        <v>46</v>
      </c>
      <c r="B54" s="246" t="s">
        <v>1689</v>
      </c>
      <c r="C54" s="129" t="s">
        <v>35</v>
      </c>
      <c r="D54" s="246" t="s">
        <v>1692</v>
      </c>
      <c r="E54" s="155" t="s">
        <v>1079</v>
      </c>
      <c r="F54" s="243" t="s">
        <v>40</v>
      </c>
      <c r="G54" s="243" t="s">
        <v>1082</v>
      </c>
      <c r="H54" s="245">
        <v>81.900000000000006</v>
      </c>
      <c r="I54" s="253">
        <v>13.2</v>
      </c>
      <c r="J54" s="245">
        <f t="shared" si="11"/>
        <v>68.7</v>
      </c>
      <c r="K54" s="245" t="s">
        <v>28</v>
      </c>
      <c r="L54" s="243" t="s">
        <v>168</v>
      </c>
      <c r="M54" s="243" t="s">
        <v>1083</v>
      </c>
      <c r="N54" s="244">
        <v>81.900000000000006</v>
      </c>
      <c r="O54" s="245" t="s">
        <v>28</v>
      </c>
      <c r="P54" s="243">
        <v>1</v>
      </c>
      <c r="Q54" s="232">
        <v>1.86</v>
      </c>
      <c r="R54" s="228">
        <v>669.6</v>
      </c>
      <c r="S54" s="235">
        <f t="shared" si="12"/>
        <v>1.9713261648745518E-2</v>
      </c>
      <c r="T54" s="166"/>
      <c r="U54" s="172">
        <f t="shared" si="13"/>
        <v>1782000</v>
      </c>
      <c r="V54" s="172">
        <f t="shared" si="14"/>
        <v>8910000</v>
      </c>
      <c r="W54" s="173">
        <v>0</v>
      </c>
      <c r="X54" s="177">
        <v>0</v>
      </c>
      <c r="Y54" s="173">
        <f t="shared" si="15"/>
        <v>39600</v>
      </c>
      <c r="Z54" s="187">
        <f t="shared" si="16"/>
        <v>10731600</v>
      </c>
      <c r="AA54" s="175"/>
    </row>
    <row r="55" spans="1:27" ht="43.5" customHeight="1" x14ac:dyDescent="0.2">
      <c r="A55" s="243">
        <v>47</v>
      </c>
      <c r="B55" s="102" t="s">
        <v>1690</v>
      </c>
      <c r="C55" s="129" t="s">
        <v>35</v>
      </c>
      <c r="D55" s="246" t="s">
        <v>1692</v>
      </c>
      <c r="E55" s="155" t="s">
        <v>1693</v>
      </c>
      <c r="F55" s="243" t="s">
        <v>40</v>
      </c>
      <c r="G55" s="243" t="s">
        <v>1093</v>
      </c>
      <c r="H55" s="245">
        <v>163.1</v>
      </c>
      <c r="I55" s="253">
        <v>26.5</v>
      </c>
      <c r="J55" s="245">
        <f t="shared" si="11"/>
        <v>136.6</v>
      </c>
      <c r="K55" s="245" t="s">
        <v>28</v>
      </c>
      <c r="L55" s="243" t="s">
        <v>168</v>
      </c>
      <c r="M55" s="243" t="s">
        <v>1094</v>
      </c>
      <c r="N55" s="244">
        <v>163.1</v>
      </c>
      <c r="O55" s="245" t="s">
        <v>28</v>
      </c>
      <c r="P55" s="243">
        <v>4</v>
      </c>
      <c r="Q55" s="232">
        <v>2.73</v>
      </c>
      <c r="R55" s="228">
        <v>982.8</v>
      </c>
      <c r="S55" s="235">
        <f t="shared" si="12"/>
        <v>2.6963776963776966E-2</v>
      </c>
      <c r="T55" s="166"/>
      <c r="U55" s="172">
        <f t="shared" si="13"/>
        <v>3577500</v>
      </c>
      <c r="V55" s="172">
        <f t="shared" si="14"/>
        <v>17887500</v>
      </c>
      <c r="W55" s="173">
        <v>0</v>
      </c>
      <c r="X55" s="177">
        <v>0</v>
      </c>
      <c r="Y55" s="173">
        <f t="shared" si="15"/>
        <v>79500</v>
      </c>
      <c r="Z55" s="187">
        <f t="shared" si="16"/>
        <v>21544500</v>
      </c>
      <c r="AA55" s="175"/>
    </row>
    <row r="56" spans="1:27" ht="43.5" customHeight="1" x14ac:dyDescent="0.2">
      <c r="A56" s="243">
        <v>48</v>
      </c>
      <c r="B56" s="246" t="s">
        <v>1699</v>
      </c>
      <c r="C56" s="128" t="s">
        <v>1694</v>
      </c>
      <c r="D56" s="246" t="s">
        <v>1691</v>
      </c>
      <c r="E56" s="155" t="s">
        <v>1695</v>
      </c>
      <c r="F56" s="243" t="s">
        <v>40</v>
      </c>
      <c r="G56" s="243" t="s">
        <v>681</v>
      </c>
      <c r="H56" s="245">
        <v>281.8</v>
      </c>
      <c r="I56" s="253">
        <v>24.8</v>
      </c>
      <c r="J56" s="245">
        <f t="shared" si="11"/>
        <v>257</v>
      </c>
      <c r="K56" s="245" t="s">
        <v>28</v>
      </c>
      <c r="L56" s="243" t="s">
        <v>168</v>
      </c>
      <c r="M56" s="243" t="s">
        <v>1562</v>
      </c>
      <c r="N56" s="244">
        <v>281.8</v>
      </c>
      <c r="O56" s="245" t="s">
        <v>28</v>
      </c>
      <c r="P56" s="243">
        <v>6</v>
      </c>
      <c r="Q56" s="232">
        <v>6.4</v>
      </c>
      <c r="R56" s="228">
        <v>2304</v>
      </c>
      <c r="S56" s="235">
        <f t="shared" si="12"/>
        <v>1.0763888888888889E-2</v>
      </c>
      <c r="T56" s="166"/>
      <c r="U56" s="172">
        <f t="shared" si="13"/>
        <v>3348000</v>
      </c>
      <c r="V56" s="172">
        <f t="shared" si="14"/>
        <v>16740000</v>
      </c>
      <c r="W56" s="173">
        <v>0</v>
      </c>
      <c r="X56" s="177">
        <v>0</v>
      </c>
      <c r="Y56" s="173">
        <f t="shared" si="15"/>
        <v>74400</v>
      </c>
      <c r="Z56" s="187">
        <f t="shared" si="16"/>
        <v>20162400</v>
      </c>
      <c r="AA56" s="175"/>
    </row>
    <row r="57" spans="1:27" ht="43.5" customHeight="1" x14ac:dyDescent="0.2">
      <c r="A57" s="243">
        <v>49</v>
      </c>
      <c r="B57" s="246" t="s">
        <v>1700</v>
      </c>
      <c r="C57" s="129" t="s">
        <v>35</v>
      </c>
      <c r="D57" s="246" t="s">
        <v>1691</v>
      </c>
      <c r="E57" s="155" t="s">
        <v>1792</v>
      </c>
      <c r="F57" s="243" t="s">
        <v>40</v>
      </c>
      <c r="G57" s="243" t="s">
        <v>1564</v>
      </c>
      <c r="H57" s="245">
        <v>73.7</v>
      </c>
      <c r="I57" s="253">
        <v>6.7</v>
      </c>
      <c r="J57" s="245">
        <f t="shared" si="11"/>
        <v>67</v>
      </c>
      <c r="K57" s="245" t="s">
        <v>28</v>
      </c>
      <c r="L57" s="243" t="s">
        <v>168</v>
      </c>
      <c r="M57" s="243" t="s">
        <v>1565</v>
      </c>
      <c r="N57" s="244">
        <v>73.599999999999994</v>
      </c>
      <c r="O57" s="245" t="s">
        <v>28</v>
      </c>
      <c r="P57" s="243">
        <v>4</v>
      </c>
      <c r="Q57" s="232">
        <v>5.55</v>
      </c>
      <c r="R57" s="228">
        <v>1998</v>
      </c>
      <c r="S57" s="235">
        <f t="shared" si="12"/>
        <v>3.3533533533533534E-3</v>
      </c>
      <c r="T57" s="166"/>
      <c r="U57" s="172">
        <f t="shared" si="13"/>
        <v>904500</v>
      </c>
      <c r="V57" s="172">
        <f t="shared" si="14"/>
        <v>4522500</v>
      </c>
      <c r="W57" s="173">
        <v>0</v>
      </c>
      <c r="X57" s="177">
        <v>0</v>
      </c>
      <c r="Y57" s="173">
        <f t="shared" si="15"/>
        <v>20100</v>
      </c>
      <c r="Z57" s="187">
        <f t="shared" si="16"/>
        <v>5447100</v>
      </c>
      <c r="AA57" s="175"/>
    </row>
    <row r="58" spans="1:27" ht="43.5" customHeight="1" x14ac:dyDescent="0.2">
      <c r="A58" s="243">
        <v>50</v>
      </c>
      <c r="B58" s="246" t="s">
        <v>1290</v>
      </c>
      <c r="C58" s="129" t="s">
        <v>35</v>
      </c>
      <c r="D58" s="246" t="s">
        <v>1691</v>
      </c>
      <c r="E58" s="155" t="s">
        <v>1291</v>
      </c>
      <c r="F58" s="243" t="s">
        <v>40</v>
      </c>
      <c r="G58" s="243" t="s">
        <v>1295</v>
      </c>
      <c r="H58" s="245">
        <v>423.4</v>
      </c>
      <c r="I58" s="253">
        <v>42.2</v>
      </c>
      <c r="J58" s="245">
        <f t="shared" si="11"/>
        <v>381.2</v>
      </c>
      <c r="K58" s="245" t="s">
        <v>28</v>
      </c>
      <c r="L58" s="243" t="s">
        <v>168</v>
      </c>
      <c r="M58" s="243" t="s">
        <v>1296</v>
      </c>
      <c r="N58" s="244">
        <v>423.4</v>
      </c>
      <c r="O58" s="245" t="s">
        <v>28</v>
      </c>
      <c r="P58" s="243">
        <v>11</v>
      </c>
      <c r="Q58" s="232">
        <v>10.8</v>
      </c>
      <c r="R58" s="228">
        <v>3888.0000000000005</v>
      </c>
      <c r="S58" s="235">
        <f t="shared" si="12"/>
        <v>1.0853909465020576E-2</v>
      </c>
      <c r="T58" s="166"/>
      <c r="U58" s="172">
        <f t="shared" si="13"/>
        <v>5697000</v>
      </c>
      <c r="V58" s="172">
        <f t="shared" si="14"/>
        <v>28485000</v>
      </c>
      <c r="W58" s="173">
        <v>0</v>
      </c>
      <c r="X58" s="177">
        <v>0</v>
      </c>
      <c r="Y58" s="173">
        <f t="shared" si="15"/>
        <v>126600.00000000001</v>
      </c>
      <c r="Z58" s="187">
        <f t="shared" si="16"/>
        <v>34308600</v>
      </c>
      <c r="AA58" s="175"/>
    </row>
    <row r="59" spans="1:27" ht="43.5" customHeight="1" x14ac:dyDescent="0.2">
      <c r="A59" s="243">
        <v>51</v>
      </c>
      <c r="B59" s="102" t="s">
        <v>1702</v>
      </c>
      <c r="C59" s="129" t="s">
        <v>35</v>
      </c>
      <c r="D59" s="246" t="s">
        <v>1692</v>
      </c>
      <c r="E59" s="155" t="s">
        <v>1701</v>
      </c>
      <c r="F59" s="243" t="s">
        <v>40</v>
      </c>
      <c r="G59" s="243" t="s">
        <v>1309</v>
      </c>
      <c r="H59" s="245">
        <v>77.7</v>
      </c>
      <c r="I59" s="253">
        <v>11.9</v>
      </c>
      <c r="J59" s="245">
        <f t="shared" si="11"/>
        <v>65.8</v>
      </c>
      <c r="K59" s="245" t="s">
        <v>28</v>
      </c>
      <c r="L59" s="243" t="s">
        <v>168</v>
      </c>
      <c r="M59" s="243" t="s">
        <v>1310</v>
      </c>
      <c r="N59" s="244">
        <v>77.7</v>
      </c>
      <c r="O59" s="245" t="s">
        <v>28</v>
      </c>
      <c r="P59" s="243">
        <v>6</v>
      </c>
      <c r="Q59" s="232">
        <v>6.4</v>
      </c>
      <c r="R59" s="228">
        <v>2304</v>
      </c>
      <c r="S59" s="235">
        <f t="shared" si="12"/>
        <v>5.1649305555555554E-3</v>
      </c>
      <c r="T59" s="166"/>
      <c r="U59" s="172">
        <f t="shared" si="13"/>
        <v>1606500</v>
      </c>
      <c r="V59" s="172">
        <f t="shared" si="14"/>
        <v>8032500</v>
      </c>
      <c r="W59" s="173">
        <v>0</v>
      </c>
      <c r="X59" s="177">
        <v>0</v>
      </c>
      <c r="Y59" s="173">
        <f t="shared" si="15"/>
        <v>35700</v>
      </c>
      <c r="Z59" s="187">
        <f t="shared" si="16"/>
        <v>9674700</v>
      </c>
      <c r="AA59" s="175"/>
    </row>
    <row r="60" spans="1:27" ht="43.5" customHeight="1" x14ac:dyDescent="0.2">
      <c r="A60" s="243">
        <v>52</v>
      </c>
      <c r="B60" s="102" t="s">
        <v>1703</v>
      </c>
      <c r="C60" s="129" t="s">
        <v>35</v>
      </c>
      <c r="D60" s="246" t="s">
        <v>1691</v>
      </c>
      <c r="E60" s="155" t="s">
        <v>1704</v>
      </c>
      <c r="F60" s="243" t="s">
        <v>40</v>
      </c>
      <c r="G60" s="243" t="s">
        <v>1345</v>
      </c>
      <c r="H60" s="245">
        <v>74.099999999999994</v>
      </c>
      <c r="I60" s="253">
        <v>7.7</v>
      </c>
      <c r="J60" s="245">
        <f t="shared" si="11"/>
        <v>66.399999999999991</v>
      </c>
      <c r="K60" s="245" t="s">
        <v>28</v>
      </c>
      <c r="L60" s="243" t="s">
        <v>168</v>
      </c>
      <c r="M60" s="243" t="s">
        <v>1346</v>
      </c>
      <c r="N60" s="244">
        <v>73.599999999999994</v>
      </c>
      <c r="O60" s="245" t="s">
        <v>28</v>
      </c>
      <c r="P60" s="243">
        <v>1</v>
      </c>
      <c r="Q60" s="232">
        <v>1.32</v>
      </c>
      <c r="R60" s="228">
        <v>475.20000000000005</v>
      </c>
      <c r="S60" s="235">
        <f t="shared" si="12"/>
        <v>1.6203703703703703E-2</v>
      </c>
      <c r="T60" s="166"/>
      <c r="U60" s="172">
        <f t="shared" si="13"/>
        <v>1039500</v>
      </c>
      <c r="V60" s="172">
        <f t="shared" si="14"/>
        <v>5197500</v>
      </c>
      <c r="W60" s="173">
        <v>0</v>
      </c>
      <c r="X60" s="177">
        <v>0</v>
      </c>
      <c r="Y60" s="173">
        <f t="shared" si="15"/>
        <v>23100</v>
      </c>
      <c r="Z60" s="187">
        <f t="shared" si="16"/>
        <v>6260100</v>
      </c>
      <c r="AA60" s="175"/>
    </row>
    <row r="61" spans="1:27" ht="43.5" customHeight="1" x14ac:dyDescent="0.2">
      <c r="A61" s="243">
        <v>53</v>
      </c>
      <c r="B61" s="102" t="s">
        <v>1705</v>
      </c>
      <c r="C61" s="129" t="s">
        <v>35</v>
      </c>
      <c r="D61" s="246" t="s">
        <v>1691</v>
      </c>
      <c r="E61" s="155" t="s">
        <v>1706</v>
      </c>
      <c r="F61" s="243" t="s">
        <v>40</v>
      </c>
      <c r="G61" s="243" t="s">
        <v>1348</v>
      </c>
      <c r="H61" s="245">
        <v>73.5</v>
      </c>
      <c r="I61" s="253">
        <v>7.6</v>
      </c>
      <c r="J61" s="245">
        <f t="shared" si="11"/>
        <v>65.900000000000006</v>
      </c>
      <c r="K61" s="245" t="s">
        <v>28</v>
      </c>
      <c r="L61" s="243" t="s">
        <v>29</v>
      </c>
      <c r="M61" s="243" t="s">
        <v>549</v>
      </c>
      <c r="N61" s="244">
        <v>73.900000000000006</v>
      </c>
      <c r="O61" s="245" t="s">
        <v>28</v>
      </c>
      <c r="P61" s="243">
        <v>2</v>
      </c>
      <c r="Q61" s="232">
        <v>1.9</v>
      </c>
      <c r="R61" s="228">
        <v>684</v>
      </c>
      <c r="S61" s="235">
        <f t="shared" si="12"/>
        <v>1.111111111111111E-2</v>
      </c>
      <c r="T61" s="166"/>
      <c r="U61" s="172">
        <f t="shared" si="13"/>
        <v>1026000</v>
      </c>
      <c r="V61" s="172">
        <f t="shared" si="14"/>
        <v>5130000</v>
      </c>
      <c r="W61" s="173">
        <v>0</v>
      </c>
      <c r="X61" s="177">
        <v>0</v>
      </c>
      <c r="Y61" s="173">
        <f t="shared" si="15"/>
        <v>22800</v>
      </c>
      <c r="Z61" s="187">
        <f t="shared" si="16"/>
        <v>6178800</v>
      </c>
      <c r="AA61" s="175"/>
    </row>
    <row r="62" spans="1:27" ht="43.5" customHeight="1" x14ac:dyDescent="0.2">
      <c r="A62" s="243">
        <v>54</v>
      </c>
      <c r="B62" s="102" t="s">
        <v>1707</v>
      </c>
      <c r="C62" s="129" t="s">
        <v>35</v>
      </c>
      <c r="D62" s="246" t="s">
        <v>1691</v>
      </c>
      <c r="E62" s="155" t="s">
        <v>1708</v>
      </c>
      <c r="F62" s="243" t="s">
        <v>40</v>
      </c>
      <c r="G62" s="243" t="s">
        <v>1355</v>
      </c>
      <c r="H62" s="245">
        <v>74</v>
      </c>
      <c r="I62" s="253">
        <v>7.6</v>
      </c>
      <c r="J62" s="245">
        <f t="shared" si="11"/>
        <v>66.400000000000006</v>
      </c>
      <c r="K62" s="245" t="s">
        <v>28</v>
      </c>
      <c r="L62" s="243" t="s">
        <v>168</v>
      </c>
      <c r="M62" s="243" t="s">
        <v>1356</v>
      </c>
      <c r="N62" s="244">
        <v>74</v>
      </c>
      <c r="O62" s="245" t="s">
        <v>28</v>
      </c>
      <c r="P62" s="243">
        <v>1</v>
      </c>
      <c r="Q62" s="232">
        <v>1.32</v>
      </c>
      <c r="R62" s="228">
        <v>475.20000000000005</v>
      </c>
      <c r="S62" s="235">
        <f t="shared" si="12"/>
        <v>1.599326599326599E-2</v>
      </c>
      <c r="T62" s="166"/>
      <c r="U62" s="172">
        <f t="shared" si="13"/>
        <v>1026000</v>
      </c>
      <c r="V62" s="172">
        <f t="shared" si="14"/>
        <v>5130000</v>
      </c>
      <c r="W62" s="173">
        <v>0</v>
      </c>
      <c r="X62" s="177">
        <v>0</v>
      </c>
      <c r="Y62" s="173">
        <f t="shared" si="15"/>
        <v>22800</v>
      </c>
      <c r="Z62" s="187">
        <f t="shared" si="16"/>
        <v>6178800</v>
      </c>
      <c r="AA62" s="175"/>
    </row>
    <row r="63" spans="1:27" ht="43.5" customHeight="1" x14ac:dyDescent="0.2">
      <c r="A63" s="243">
        <v>55</v>
      </c>
      <c r="B63" s="102" t="s">
        <v>1709</v>
      </c>
      <c r="C63" s="129" t="s">
        <v>35</v>
      </c>
      <c r="D63" s="246" t="s">
        <v>1691</v>
      </c>
      <c r="E63" s="155" t="s">
        <v>1710</v>
      </c>
      <c r="F63" s="243" t="s">
        <v>40</v>
      </c>
      <c r="G63" s="243" t="s">
        <v>1365</v>
      </c>
      <c r="H63" s="245">
        <v>73.5</v>
      </c>
      <c r="I63" s="253">
        <v>7.5</v>
      </c>
      <c r="J63" s="245">
        <f t="shared" si="11"/>
        <v>66</v>
      </c>
      <c r="K63" s="245" t="s">
        <v>28</v>
      </c>
      <c r="L63" s="243" t="s">
        <v>29</v>
      </c>
      <c r="M63" s="243" t="s">
        <v>549</v>
      </c>
      <c r="N63" s="244">
        <v>73.5</v>
      </c>
      <c r="O63" s="245" t="s">
        <v>28</v>
      </c>
      <c r="P63" s="243">
        <v>1</v>
      </c>
      <c r="Q63" s="232">
        <v>1.41</v>
      </c>
      <c r="R63" s="228">
        <v>507.59999999999997</v>
      </c>
      <c r="S63" s="235">
        <f t="shared" si="12"/>
        <v>1.4775413711583925E-2</v>
      </c>
      <c r="T63" s="166"/>
      <c r="U63" s="172">
        <f t="shared" si="13"/>
        <v>1012500</v>
      </c>
      <c r="V63" s="172">
        <f t="shared" si="14"/>
        <v>5062500</v>
      </c>
      <c r="W63" s="173">
        <v>0</v>
      </c>
      <c r="X63" s="177">
        <v>0</v>
      </c>
      <c r="Y63" s="173">
        <f t="shared" si="15"/>
        <v>22500</v>
      </c>
      <c r="Z63" s="187">
        <f t="shared" si="16"/>
        <v>6097500</v>
      </c>
      <c r="AA63" s="175"/>
    </row>
    <row r="64" spans="1:27" ht="43.5" customHeight="1" x14ac:dyDescent="0.2">
      <c r="A64" s="243">
        <v>56</v>
      </c>
      <c r="B64" s="102" t="s">
        <v>1712</v>
      </c>
      <c r="C64" s="129" t="s">
        <v>35</v>
      </c>
      <c r="D64" s="246" t="s">
        <v>1692</v>
      </c>
      <c r="E64" s="155" t="s">
        <v>1713</v>
      </c>
      <c r="F64" s="243" t="s">
        <v>40</v>
      </c>
      <c r="G64" s="243" t="s">
        <v>1372</v>
      </c>
      <c r="H64" s="245">
        <v>231.2</v>
      </c>
      <c r="I64" s="253">
        <v>35.1</v>
      </c>
      <c r="J64" s="245">
        <f t="shared" si="11"/>
        <v>196.1</v>
      </c>
      <c r="K64" s="245" t="s">
        <v>28</v>
      </c>
      <c r="L64" s="243" t="s">
        <v>168</v>
      </c>
      <c r="M64" s="243" t="s">
        <v>1373</v>
      </c>
      <c r="N64" s="244">
        <v>231.2</v>
      </c>
      <c r="O64" s="245" t="s">
        <v>28</v>
      </c>
      <c r="P64" s="243">
        <v>5</v>
      </c>
      <c r="Q64" s="232">
        <v>5.27</v>
      </c>
      <c r="R64" s="228">
        <v>1897.1999999999998</v>
      </c>
      <c r="S64" s="235">
        <f t="shared" si="12"/>
        <v>1.8500948766603419E-2</v>
      </c>
      <c r="T64" s="167"/>
      <c r="U64" s="172">
        <f t="shared" si="13"/>
        <v>4738500</v>
      </c>
      <c r="V64" s="172">
        <f t="shared" si="14"/>
        <v>23692500</v>
      </c>
      <c r="W64" s="173">
        <v>0</v>
      </c>
      <c r="X64" s="177">
        <v>0</v>
      </c>
      <c r="Y64" s="173">
        <f t="shared" si="15"/>
        <v>105300</v>
      </c>
      <c r="Z64" s="187">
        <f t="shared" si="16"/>
        <v>28536300</v>
      </c>
      <c r="AA64" s="175"/>
    </row>
    <row r="65" spans="1:27" ht="43.5" customHeight="1" x14ac:dyDescent="0.2">
      <c r="A65" s="243">
        <v>57</v>
      </c>
      <c r="B65" s="102" t="s">
        <v>1718</v>
      </c>
      <c r="C65" s="129" t="s">
        <v>35</v>
      </c>
      <c r="D65" s="246" t="s">
        <v>1691</v>
      </c>
      <c r="E65" s="155" t="s">
        <v>1719</v>
      </c>
      <c r="F65" s="243" t="s">
        <v>40</v>
      </c>
      <c r="G65" s="243" t="s">
        <v>1399</v>
      </c>
      <c r="H65" s="245">
        <v>355.4</v>
      </c>
      <c r="I65" s="253">
        <v>40.799999999999997</v>
      </c>
      <c r="J65" s="245">
        <f t="shared" si="11"/>
        <v>314.59999999999997</v>
      </c>
      <c r="K65" s="245" t="s">
        <v>28</v>
      </c>
      <c r="L65" s="243" t="s">
        <v>168</v>
      </c>
      <c r="M65" s="243" t="s">
        <v>1400</v>
      </c>
      <c r="N65" s="244">
        <v>355.3</v>
      </c>
      <c r="O65" s="245" t="s">
        <v>28</v>
      </c>
      <c r="P65" s="243">
        <v>10</v>
      </c>
      <c r="Q65" s="232">
        <v>9.5</v>
      </c>
      <c r="R65" s="228">
        <v>3420</v>
      </c>
      <c r="S65" s="235">
        <f t="shared" si="12"/>
        <v>1.1929824561403507E-2</v>
      </c>
      <c r="T65" s="166"/>
      <c r="U65" s="172">
        <f t="shared" si="13"/>
        <v>5508000</v>
      </c>
      <c r="V65" s="172">
        <f t="shared" si="14"/>
        <v>27540000</v>
      </c>
      <c r="W65" s="173">
        <v>0</v>
      </c>
      <c r="X65" s="177">
        <v>0</v>
      </c>
      <c r="Y65" s="173">
        <f t="shared" si="15"/>
        <v>122399.99999999999</v>
      </c>
      <c r="Z65" s="187">
        <f t="shared" si="16"/>
        <v>33170400</v>
      </c>
      <c r="AA65" s="175"/>
    </row>
    <row r="66" spans="1:27" ht="57.75" customHeight="1" x14ac:dyDescent="0.2">
      <c r="A66" s="243">
        <v>58</v>
      </c>
      <c r="B66" s="102" t="s">
        <v>1402</v>
      </c>
      <c r="C66" s="128" t="s">
        <v>1403</v>
      </c>
      <c r="D66" s="246" t="s">
        <v>1691</v>
      </c>
      <c r="E66" s="155" t="s">
        <v>1404</v>
      </c>
      <c r="F66" s="243" t="s">
        <v>40</v>
      </c>
      <c r="G66" s="243" t="s">
        <v>1408</v>
      </c>
      <c r="H66" s="245">
        <v>214.6</v>
      </c>
      <c r="I66" s="253">
        <v>24.8</v>
      </c>
      <c r="J66" s="245">
        <f t="shared" si="11"/>
        <v>189.79999999999998</v>
      </c>
      <c r="K66" s="245" t="s">
        <v>28</v>
      </c>
      <c r="L66" s="243" t="s">
        <v>168</v>
      </c>
      <c r="M66" s="243" t="s">
        <v>1409</v>
      </c>
      <c r="N66" s="244">
        <v>214.6</v>
      </c>
      <c r="O66" s="245" t="s">
        <v>28</v>
      </c>
      <c r="P66" s="243">
        <v>4</v>
      </c>
      <c r="Q66" s="232">
        <v>4.5</v>
      </c>
      <c r="R66" s="228">
        <v>1620</v>
      </c>
      <c r="S66" s="235">
        <f t="shared" si="12"/>
        <v>1.5308641975308642E-2</v>
      </c>
      <c r="T66" s="166"/>
      <c r="U66" s="172">
        <f t="shared" si="13"/>
        <v>3348000</v>
      </c>
      <c r="V66" s="172">
        <f t="shared" si="14"/>
        <v>16740000</v>
      </c>
      <c r="W66" s="173">
        <v>0</v>
      </c>
      <c r="X66" s="177">
        <v>0</v>
      </c>
      <c r="Y66" s="173">
        <f t="shared" si="15"/>
        <v>74400</v>
      </c>
      <c r="Z66" s="187">
        <f t="shared" si="16"/>
        <v>20162400</v>
      </c>
      <c r="AA66" s="175"/>
    </row>
    <row r="67" spans="1:27" ht="43.5" customHeight="1" x14ac:dyDescent="0.2">
      <c r="A67" s="243">
        <v>59</v>
      </c>
      <c r="B67" s="102" t="s">
        <v>1721</v>
      </c>
      <c r="C67" s="129" t="s">
        <v>35</v>
      </c>
      <c r="D67" s="246" t="s">
        <v>1692</v>
      </c>
      <c r="E67" s="155" t="s">
        <v>1722</v>
      </c>
      <c r="F67" s="243" t="s">
        <v>40</v>
      </c>
      <c r="G67" s="243" t="s">
        <v>1424</v>
      </c>
      <c r="H67" s="245">
        <v>228.9</v>
      </c>
      <c r="I67" s="253">
        <v>31.8</v>
      </c>
      <c r="J67" s="245">
        <f t="shared" si="11"/>
        <v>197.1</v>
      </c>
      <c r="K67" s="245" t="s">
        <v>28</v>
      </c>
      <c r="L67" s="243" t="s">
        <v>168</v>
      </c>
      <c r="M67" s="243" t="s">
        <v>1425</v>
      </c>
      <c r="N67" s="244">
        <v>228.9</v>
      </c>
      <c r="O67" s="245" t="s">
        <v>28</v>
      </c>
      <c r="P67" s="243">
        <v>5</v>
      </c>
      <c r="Q67" s="232">
        <v>5.0999999999999996</v>
      </c>
      <c r="R67" s="228">
        <v>1835.9999999999998</v>
      </c>
      <c r="S67" s="235">
        <f t="shared" si="12"/>
        <v>1.7320261437908498E-2</v>
      </c>
      <c r="T67" s="166"/>
      <c r="U67" s="172">
        <f t="shared" si="13"/>
        <v>4293000</v>
      </c>
      <c r="V67" s="172">
        <f t="shared" si="14"/>
        <v>21465000</v>
      </c>
      <c r="W67" s="173">
        <v>0</v>
      </c>
      <c r="X67" s="177">
        <v>0</v>
      </c>
      <c r="Y67" s="173">
        <f t="shared" si="15"/>
        <v>95400</v>
      </c>
      <c r="Z67" s="187">
        <f t="shared" si="16"/>
        <v>25853400</v>
      </c>
      <c r="AA67" s="175"/>
    </row>
    <row r="68" spans="1:27" ht="43.5" customHeight="1" x14ac:dyDescent="0.2">
      <c r="A68" s="243">
        <v>60</v>
      </c>
      <c r="B68" s="246" t="s">
        <v>1729</v>
      </c>
      <c r="C68" s="129" t="s">
        <v>35</v>
      </c>
      <c r="D68" s="246" t="s">
        <v>1691</v>
      </c>
      <c r="E68" s="155" t="s">
        <v>1726</v>
      </c>
      <c r="F68" s="243" t="s">
        <v>40</v>
      </c>
      <c r="G68" s="243" t="s">
        <v>713</v>
      </c>
      <c r="H68" s="245">
        <v>213.2</v>
      </c>
      <c r="I68" s="253">
        <v>30.4</v>
      </c>
      <c r="J68" s="245">
        <f t="shared" si="11"/>
        <v>182.79999999999998</v>
      </c>
      <c r="K68" s="245" t="s">
        <v>28</v>
      </c>
      <c r="L68" s="243" t="s">
        <v>168</v>
      </c>
      <c r="M68" s="243" t="s">
        <v>1566</v>
      </c>
      <c r="N68" s="244">
        <v>213.3</v>
      </c>
      <c r="O68" s="245" t="s">
        <v>28</v>
      </c>
      <c r="P68" s="243">
        <v>3</v>
      </c>
      <c r="Q68" s="232">
        <v>3.9</v>
      </c>
      <c r="R68" s="228">
        <v>1404</v>
      </c>
      <c r="S68" s="235">
        <f t="shared" si="12"/>
        <v>2.1652421652421653E-2</v>
      </c>
      <c r="T68" s="166"/>
      <c r="U68" s="172">
        <f t="shared" si="13"/>
        <v>4104000</v>
      </c>
      <c r="V68" s="172">
        <f t="shared" si="14"/>
        <v>20520000</v>
      </c>
      <c r="W68" s="173">
        <v>0</v>
      </c>
      <c r="X68" s="177">
        <v>0</v>
      </c>
      <c r="Y68" s="173">
        <f t="shared" si="15"/>
        <v>91200</v>
      </c>
      <c r="Z68" s="187">
        <f t="shared" si="16"/>
        <v>24715200</v>
      </c>
      <c r="AA68" s="175"/>
    </row>
    <row r="69" spans="1:27" ht="43.5" customHeight="1" x14ac:dyDescent="0.2">
      <c r="A69" s="243">
        <v>61</v>
      </c>
      <c r="B69" s="246" t="s">
        <v>1730</v>
      </c>
      <c r="C69" s="129" t="s">
        <v>35</v>
      </c>
      <c r="D69" s="246" t="s">
        <v>1691</v>
      </c>
      <c r="E69" s="155" t="s">
        <v>1731</v>
      </c>
      <c r="F69" s="243" t="s">
        <v>40</v>
      </c>
      <c r="G69" s="243" t="s">
        <v>1482</v>
      </c>
      <c r="H69" s="245">
        <v>492.7</v>
      </c>
      <c r="I69" s="253">
        <v>58.1</v>
      </c>
      <c r="J69" s="245">
        <f t="shared" si="11"/>
        <v>434.59999999999997</v>
      </c>
      <c r="K69" s="245" t="s">
        <v>28</v>
      </c>
      <c r="L69" s="243" t="s">
        <v>168</v>
      </c>
      <c r="M69" s="243" t="s">
        <v>1483</v>
      </c>
      <c r="N69" s="244">
        <v>492.7</v>
      </c>
      <c r="O69" s="245" t="s">
        <v>28</v>
      </c>
      <c r="P69" s="243">
        <v>10</v>
      </c>
      <c r="Q69" s="232">
        <v>10.9</v>
      </c>
      <c r="R69" s="228">
        <v>3924</v>
      </c>
      <c r="S69" s="235">
        <f t="shared" si="12"/>
        <v>1.480632008154944E-2</v>
      </c>
      <c r="T69" s="166"/>
      <c r="U69" s="172">
        <f t="shared" si="13"/>
        <v>7843500</v>
      </c>
      <c r="V69" s="172">
        <f t="shared" si="14"/>
        <v>39217500</v>
      </c>
      <c r="W69" s="173">
        <v>0</v>
      </c>
      <c r="X69" s="177">
        <v>0</v>
      </c>
      <c r="Y69" s="173">
        <f t="shared" si="15"/>
        <v>174300</v>
      </c>
      <c r="Z69" s="187">
        <f t="shared" si="16"/>
        <v>47235300</v>
      </c>
      <c r="AA69" s="175"/>
    </row>
    <row r="70" spans="1:27" ht="43.5" customHeight="1" x14ac:dyDescent="0.2">
      <c r="A70" s="243">
        <v>62</v>
      </c>
      <c r="B70" s="246" t="s">
        <v>1734</v>
      </c>
      <c r="C70" s="129" t="s">
        <v>35</v>
      </c>
      <c r="D70" s="246" t="s">
        <v>1692</v>
      </c>
      <c r="E70" s="155" t="s">
        <v>1735</v>
      </c>
      <c r="F70" s="243" t="s">
        <v>40</v>
      </c>
      <c r="G70" s="243" t="s">
        <v>1567</v>
      </c>
      <c r="H70" s="245">
        <v>228.2</v>
      </c>
      <c r="I70" s="253">
        <v>31.5</v>
      </c>
      <c r="J70" s="245">
        <f t="shared" si="11"/>
        <v>196.7</v>
      </c>
      <c r="K70" s="245" t="s">
        <v>28</v>
      </c>
      <c r="L70" s="243" t="s">
        <v>168</v>
      </c>
      <c r="M70" s="243" t="s">
        <v>1568</v>
      </c>
      <c r="N70" s="244">
        <v>227.9</v>
      </c>
      <c r="O70" s="245" t="s">
        <v>28</v>
      </c>
      <c r="P70" s="243">
        <v>5</v>
      </c>
      <c r="Q70" s="232">
        <v>5.0999999999999996</v>
      </c>
      <c r="R70" s="228">
        <v>1835.9999999999998</v>
      </c>
      <c r="S70" s="235">
        <f t="shared" si="12"/>
        <v>1.7156862745098041E-2</v>
      </c>
      <c r="T70" s="166"/>
      <c r="U70" s="172">
        <f t="shared" si="13"/>
        <v>4252500</v>
      </c>
      <c r="V70" s="172">
        <f t="shared" si="14"/>
        <v>21262500</v>
      </c>
      <c r="W70" s="173">
        <v>0</v>
      </c>
      <c r="X70" s="177">
        <v>0</v>
      </c>
      <c r="Y70" s="173">
        <f t="shared" si="15"/>
        <v>94500</v>
      </c>
      <c r="Z70" s="187">
        <f t="shared" si="16"/>
        <v>25609500</v>
      </c>
      <c r="AA70" s="175"/>
    </row>
    <row r="71" spans="1:27" ht="43.5" customHeight="1" x14ac:dyDescent="0.2">
      <c r="A71" s="243">
        <v>63</v>
      </c>
      <c r="B71" s="102" t="s">
        <v>1740</v>
      </c>
      <c r="C71" s="129" t="s">
        <v>35</v>
      </c>
      <c r="D71" s="246" t="s">
        <v>1691</v>
      </c>
      <c r="E71" s="155" t="s">
        <v>1741</v>
      </c>
      <c r="F71" s="243" t="s">
        <v>40</v>
      </c>
      <c r="G71" s="243" t="s">
        <v>1497</v>
      </c>
      <c r="H71" s="245">
        <v>198.2</v>
      </c>
      <c r="I71" s="253">
        <v>29.5</v>
      </c>
      <c r="J71" s="245">
        <f t="shared" si="11"/>
        <v>168.7</v>
      </c>
      <c r="K71" s="245" t="s">
        <v>28</v>
      </c>
      <c r="L71" s="243" t="s">
        <v>168</v>
      </c>
      <c r="M71" s="243" t="s">
        <v>1498</v>
      </c>
      <c r="N71" s="244">
        <v>198.2</v>
      </c>
      <c r="O71" s="245" t="s">
        <v>28</v>
      </c>
      <c r="P71" s="243">
        <v>4</v>
      </c>
      <c r="Q71" s="232">
        <v>4.5</v>
      </c>
      <c r="R71" s="228">
        <v>1620</v>
      </c>
      <c r="S71" s="235">
        <f t="shared" si="12"/>
        <v>1.8209876543209876E-2</v>
      </c>
      <c r="T71" s="166"/>
      <c r="U71" s="172">
        <f t="shared" si="13"/>
        <v>3982500</v>
      </c>
      <c r="V71" s="172">
        <f t="shared" si="14"/>
        <v>19912500</v>
      </c>
      <c r="W71" s="173">
        <v>0</v>
      </c>
      <c r="X71" s="177">
        <v>0</v>
      </c>
      <c r="Y71" s="173">
        <f t="shared" si="15"/>
        <v>88500</v>
      </c>
      <c r="Z71" s="187">
        <f t="shared" si="16"/>
        <v>23983500</v>
      </c>
      <c r="AA71" s="175"/>
    </row>
    <row r="72" spans="1:27" ht="43.5" customHeight="1" x14ac:dyDescent="0.2">
      <c r="A72" s="243">
        <v>64</v>
      </c>
      <c r="B72" s="102" t="s">
        <v>1506</v>
      </c>
      <c r="C72" s="129" t="s">
        <v>35</v>
      </c>
      <c r="D72" s="246" t="s">
        <v>1691</v>
      </c>
      <c r="E72" s="155" t="s">
        <v>1507</v>
      </c>
      <c r="F72" s="243" t="s">
        <v>40</v>
      </c>
      <c r="G72" s="243" t="s">
        <v>1511</v>
      </c>
      <c r="H72" s="245">
        <v>265.89999999999998</v>
      </c>
      <c r="I72" s="253">
        <v>52.6</v>
      </c>
      <c r="J72" s="245">
        <f t="shared" si="11"/>
        <v>213.29999999999998</v>
      </c>
      <c r="K72" s="245" t="s">
        <v>28</v>
      </c>
      <c r="L72" s="243" t="s">
        <v>168</v>
      </c>
      <c r="M72" s="243" t="s">
        <v>1512</v>
      </c>
      <c r="N72" s="244">
        <v>265.89999999999998</v>
      </c>
      <c r="O72" s="245" t="s">
        <v>28</v>
      </c>
      <c r="P72" s="243">
        <v>6</v>
      </c>
      <c r="Q72" s="232">
        <v>6.4</v>
      </c>
      <c r="R72" s="228">
        <v>2304</v>
      </c>
      <c r="S72" s="235">
        <f t="shared" si="12"/>
        <v>2.2829861111111113E-2</v>
      </c>
      <c r="T72" s="166"/>
      <c r="U72" s="172">
        <f t="shared" si="13"/>
        <v>7101000</v>
      </c>
      <c r="V72" s="172">
        <f t="shared" si="14"/>
        <v>35505000</v>
      </c>
      <c r="W72" s="173">
        <v>0</v>
      </c>
      <c r="X72" s="177">
        <v>0</v>
      </c>
      <c r="Y72" s="173">
        <f t="shared" si="15"/>
        <v>157800</v>
      </c>
      <c r="Z72" s="187">
        <f t="shared" si="16"/>
        <v>42763800</v>
      </c>
      <c r="AA72" s="175"/>
    </row>
    <row r="73" spans="1:27" ht="43.5" customHeight="1" x14ac:dyDescent="0.2">
      <c r="A73" s="243">
        <v>65</v>
      </c>
      <c r="B73" s="246" t="s">
        <v>1747</v>
      </c>
      <c r="C73" s="129" t="s">
        <v>35</v>
      </c>
      <c r="D73" s="246" t="s">
        <v>1692</v>
      </c>
      <c r="E73" s="155" t="s">
        <v>1793</v>
      </c>
      <c r="F73" s="243" t="s">
        <v>48</v>
      </c>
      <c r="G73" s="243" t="s">
        <v>626</v>
      </c>
      <c r="H73" s="245">
        <v>356.9</v>
      </c>
      <c r="I73" s="253">
        <v>42.7</v>
      </c>
      <c r="J73" s="245">
        <f t="shared" si="11"/>
        <v>314.2</v>
      </c>
      <c r="K73" s="245" t="s">
        <v>28</v>
      </c>
      <c r="L73" s="243" t="s">
        <v>168</v>
      </c>
      <c r="M73" s="243" t="s">
        <v>1529</v>
      </c>
      <c r="N73" s="244">
        <v>356.9</v>
      </c>
      <c r="O73" s="245" t="s">
        <v>28</v>
      </c>
      <c r="P73" s="243">
        <v>8</v>
      </c>
      <c r="Q73" s="232">
        <v>8.3000000000000007</v>
      </c>
      <c r="R73" s="228">
        <v>2988.0000000000005</v>
      </c>
      <c r="S73" s="235">
        <f t="shared" si="12"/>
        <v>1.4290495314591698E-2</v>
      </c>
      <c r="T73" s="166"/>
      <c r="U73" s="172">
        <f t="shared" si="13"/>
        <v>5764500</v>
      </c>
      <c r="V73" s="172">
        <f t="shared" si="14"/>
        <v>28822500</v>
      </c>
      <c r="W73" s="173">
        <v>0</v>
      </c>
      <c r="X73" s="177">
        <v>0</v>
      </c>
      <c r="Y73" s="173">
        <f t="shared" si="15"/>
        <v>128100.00000000001</v>
      </c>
      <c r="Z73" s="187">
        <f t="shared" si="16"/>
        <v>34715100</v>
      </c>
      <c r="AA73" s="175"/>
    </row>
    <row r="74" spans="1:27" s="275" customFormat="1" ht="43.5" customHeight="1" x14ac:dyDescent="0.2">
      <c r="A74" s="257">
        <v>66</v>
      </c>
      <c r="B74" s="258" t="s">
        <v>1797</v>
      </c>
      <c r="C74" s="259" t="s">
        <v>1897</v>
      </c>
      <c r="D74" s="260" t="s">
        <v>1621</v>
      </c>
      <c r="E74" s="261" t="s">
        <v>1831</v>
      </c>
      <c r="F74" s="262" t="s">
        <v>425</v>
      </c>
      <c r="G74" s="262" t="s">
        <v>425</v>
      </c>
      <c r="H74" s="263">
        <v>150.4</v>
      </c>
      <c r="I74" s="264">
        <v>30.4</v>
      </c>
      <c r="J74" s="263">
        <v>120</v>
      </c>
      <c r="K74" s="263" t="s">
        <v>28</v>
      </c>
      <c r="L74" s="265"/>
      <c r="M74" s="257"/>
      <c r="N74" s="257"/>
      <c r="O74" s="257"/>
      <c r="P74" s="257">
        <v>5</v>
      </c>
      <c r="Q74" s="266">
        <v>10.9</v>
      </c>
      <c r="R74" s="267">
        <v>3924</v>
      </c>
      <c r="S74" s="268">
        <f t="shared" si="12"/>
        <v>7.7471967380224258E-3</v>
      </c>
      <c r="T74" s="269"/>
      <c r="U74" s="270">
        <f t="shared" si="13"/>
        <v>4104000</v>
      </c>
      <c r="V74" s="270">
        <f t="shared" si="14"/>
        <v>20520000</v>
      </c>
      <c r="W74" s="271">
        <v>0</v>
      </c>
      <c r="X74" s="272">
        <v>0</v>
      </c>
      <c r="Y74" s="271">
        <f t="shared" si="15"/>
        <v>91200</v>
      </c>
      <c r="Z74" s="273">
        <f t="shared" si="16"/>
        <v>24715200</v>
      </c>
      <c r="AA74" s="274"/>
    </row>
    <row r="75" spans="1:27" ht="43.5" customHeight="1" x14ac:dyDescent="0.25">
      <c r="A75" s="243">
        <v>67</v>
      </c>
      <c r="B75" s="255" t="s">
        <v>1798</v>
      </c>
      <c r="C75" s="194" t="s">
        <v>1897</v>
      </c>
      <c r="D75" s="195" t="s">
        <v>1621</v>
      </c>
      <c r="E75" s="247" t="s">
        <v>1832</v>
      </c>
      <c r="F75" s="205" t="s">
        <v>425</v>
      </c>
      <c r="G75" s="205" t="s">
        <v>431</v>
      </c>
      <c r="H75" s="192">
        <v>108.1</v>
      </c>
      <c r="I75" s="210">
        <v>26.1</v>
      </c>
      <c r="J75" s="192">
        <v>82</v>
      </c>
      <c r="K75" s="192" t="s">
        <v>28</v>
      </c>
      <c r="L75" s="108"/>
      <c r="M75" s="108"/>
      <c r="N75" s="149"/>
      <c r="O75" s="149"/>
      <c r="P75" s="238">
        <v>2</v>
      </c>
      <c r="Q75" s="232">
        <v>5.6</v>
      </c>
      <c r="R75" s="228">
        <v>2015.9999999999998</v>
      </c>
      <c r="S75" s="235">
        <f t="shared" si="12"/>
        <v>1.2946428571428574E-2</v>
      </c>
      <c r="T75" s="166"/>
      <c r="U75" s="172">
        <f t="shared" si="13"/>
        <v>3523500</v>
      </c>
      <c r="V75" s="172">
        <f t="shared" si="14"/>
        <v>17617500</v>
      </c>
      <c r="W75" s="173">
        <v>0</v>
      </c>
      <c r="X75" s="272">
        <v>0</v>
      </c>
      <c r="Y75" s="173">
        <f t="shared" si="15"/>
        <v>78300</v>
      </c>
      <c r="Z75" s="187">
        <f t="shared" si="16"/>
        <v>21219300</v>
      </c>
      <c r="AA75" s="175"/>
    </row>
    <row r="76" spans="1:27" ht="43.5" customHeight="1" x14ac:dyDescent="0.25">
      <c r="A76" s="243">
        <v>68</v>
      </c>
      <c r="B76" s="255" t="s">
        <v>1583</v>
      </c>
      <c r="C76" s="194" t="s">
        <v>1897</v>
      </c>
      <c r="D76" s="195" t="s">
        <v>1621</v>
      </c>
      <c r="E76" s="247" t="s">
        <v>1585</v>
      </c>
      <c r="F76" s="205" t="s">
        <v>425</v>
      </c>
      <c r="G76" s="205" t="s">
        <v>626</v>
      </c>
      <c r="H76" s="192">
        <v>252</v>
      </c>
      <c r="I76" s="210">
        <v>64.599999999999994</v>
      </c>
      <c r="J76" s="192">
        <v>187.4</v>
      </c>
      <c r="K76" s="192" t="s">
        <v>28</v>
      </c>
      <c r="L76" s="108"/>
      <c r="M76" s="108"/>
      <c r="N76" s="149"/>
      <c r="O76" s="149"/>
      <c r="P76" s="238">
        <v>8</v>
      </c>
      <c r="Q76" s="232">
        <v>16.48</v>
      </c>
      <c r="R76" s="228">
        <v>5932.8</v>
      </c>
      <c r="S76" s="235">
        <f t="shared" si="12"/>
        <v>1.0888619201725996E-2</v>
      </c>
      <c r="T76" s="166"/>
      <c r="U76" s="172">
        <f t="shared" si="13"/>
        <v>8721000</v>
      </c>
      <c r="V76" s="172">
        <f t="shared" si="14"/>
        <v>43605000</v>
      </c>
      <c r="W76" s="173">
        <v>0</v>
      </c>
      <c r="X76" s="272">
        <v>0</v>
      </c>
      <c r="Y76" s="173">
        <f t="shared" si="15"/>
        <v>193799.99999999997</v>
      </c>
      <c r="Z76" s="187">
        <f t="shared" si="16"/>
        <v>52519800</v>
      </c>
      <c r="AA76" s="175"/>
    </row>
    <row r="77" spans="1:27" ht="43.5" customHeight="1" x14ac:dyDescent="0.25">
      <c r="A77" s="243">
        <v>69</v>
      </c>
      <c r="B77" s="255" t="s">
        <v>1799</v>
      </c>
      <c r="C77" s="194" t="s">
        <v>1897</v>
      </c>
      <c r="D77" s="195" t="s">
        <v>1621</v>
      </c>
      <c r="E77" s="247" t="s">
        <v>1833</v>
      </c>
      <c r="F77" s="205" t="s">
        <v>425</v>
      </c>
      <c r="G77" s="205" t="s">
        <v>27</v>
      </c>
      <c r="H77" s="192">
        <v>144</v>
      </c>
      <c r="I77" s="210">
        <v>39.799999999999997</v>
      </c>
      <c r="J77" s="192">
        <v>104.2</v>
      </c>
      <c r="K77" s="192" t="s">
        <v>28</v>
      </c>
      <c r="L77" s="108"/>
      <c r="M77" s="108"/>
      <c r="N77" s="149"/>
      <c r="O77" s="149"/>
      <c r="P77" s="238">
        <v>4</v>
      </c>
      <c r="Q77" s="232">
        <v>8.77</v>
      </c>
      <c r="R77" s="228">
        <v>3157.2</v>
      </c>
      <c r="S77" s="235">
        <f t="shared" si="12"/>
        <v>1.2606106676802229E-2</v>
      </c>
      <c r="T77" s="166"/>
      <c r="U77" s="172">
        <f t="shared" si="13"/>
        <v>5373000</v>
      </c>
      <c r="V77" s="172">
        <f t="shared" si="14"/>
        <v>26865000</v>
      </c>
      <c r="W77" s="173">
        <v>0</v>
      </c>
      <c r="X77" s="272">
        <v>0</v>
      </c>
      <c r="Y77" s="173">
        <f t="shared" si="15"/>
        <v>119399.99999999999</v>
      </c>
      <c r="Z77" s="187">
        <f t="shared" si="16"/>
        <v>32357400</v>
      </c>
      <c r="AA77" s="175"/>
    </row>
    <row r="78" spans="1:27" ht="43.5" customHeight="1" x14ac:dyDescent="0.25">
      <c r="A78" s="243">
        <v>70</v>
      </c>
      <c r="B78" s="255" t="s">
        <v>1800</v>
      </c>
      <c r="C78" s="194" t="s">
        <v>1897</v>
      </c>
      <c r="D78" s="195" t="s">
        <v>1621</v>
      </c>
      <c r="E78" s="247" t="s">
        <v>1834</v>
      </c>
      <c r="F78" s="205" t="s">
        <v>425</v>
      </c>
      <c r="G78" s="205" t="s">
        <v>424</v>
      </c>
      <c r="H78" s="192">
        <v>186.9</v>
      </c>
      <c r="I78" s="210">
        <v>52.4</v>
      </c>
      <c r="J78" s="192">
        <v>134.5</v>
      </c>
      <c r="K78" s="192" t="s">
        <v>28</v>
      </c>
      <c r="L78" s="108"/>
      <c r="M78" s="108"/>
      <c r="N78" s="149"/>
      <c r="O78" s="149"/>
      <c r="P78" s="238">
        <v>3</v>
      </c>
      <c r="Q78" s="232">
        <v>8.61</v>
      </c>
      <c r="R78" s="228">
        <v>3099.6</v>
      </c>
      <c r="S78" s="235">
        <f t="shared" si="12"/>
        <v>1.690540714930959E-2</v>
      </c>
      <c r="T78" s="166"/>
      <c r="U78" s="172">
        <f t="shared" si="13"/>
        <v>7074000</v>
      </c>
      <c r="V78" s="172">
        <f t="shared" si="14"/>
        <v>35370000</v>
      </c>
      <c r="W78" s="173">
        <v>0</v>
      </c>
      <c r="X78" s="272">
        <v>0</v>
      </c>
      <c r="Y78" s="173">
        <f t="shared" si="15"/>
        <v>157200</v>
      </c>
      <c r="Z78" s="187">
        <f t="shared" si="16"/>
        <v>42601200</v>
      </c>
      <c r="AA78" s="175"/>
    </row>
    <row r="79" spans="1:27" ht="43.5" customHeight="1" x14ac:dyDescent="0.2">
      <c r="A79" s="668">
        <v>71</v>
      </c>
      <c r="B79" s="674" t="s">
        <v>1801</v>
      </c>
      <c r="C79" s="672" t="s">
        <v>1897</v>
      </c>
      <c r="D79" s="195" t="s">
        <v>1621</v>
      </c>
      <c r="E79" s="247" t="s">
        <v>1835</v>
      </c>
      <c r="F79" s="205" t="s">
        <v>425</v>
      </c>
      <c r="G79" s="205" t="s">
        <v>40</v>
      </c>
      <c r="H79" s="192">
        <v>352.8</v>
      </c>
      <c r="I79" s="210">
        <v>118.1</v>
      </c>
      <c r="J79" s="192">
        <v>234.7</v>
      </c>
      <c r="K79" s="192" t="s">
        <v>28</v>
      </c>
      <c r="L79" s="108"/>
      <c r="M79" s="108"/>
      <c r="N79" s="149"/>
      <c r="O79" s="149"/>
      <c r="P79" s="656">
        <v>9</v>
      </c>
      <c r="Q79" s="658">
        <v>23.63</v>
      </c>
      <c r="R79" s="660">
        <v>8506.7999999999993</v>
      </c>
      <c r="S79" s="662">
        <f>(I80+I79)/R79</f>
        <v>4.9325245685804306E-2</v>
      </c>
      <c r="T79" s="664"/>
      <c r="U79" s="172">
        <f t="shared" si="13"/>
        <v>15943500</v>
      </c>
      <c r="V79" s="172">
        <f t="shared" si="14"/>
        <v>79717500</v>
      </c>
      <c r="W79" s="173">
        <v>0</v>
      </c>
      <c r="X79" s="272">
        <v>0</v>
      </c>
      <c r="Y79" s="173">
        <f t="shared" si="15"/>
        <v>354300</v>
      </c>
      <c r="Z79" s="187">
        <f t="shared" si="16"/>
        <v>96015300</v>
      </c>
      <c r="AA79" s="252"/>
    </row>
    <row r="80" spans="1:27" ht="43.5" customHeight="1" x14ac:dyDescent="0.2">
      <c r="A80" s="669"/>
      <c r="B80" s="675"/>
      <c r="C80" s="673"/>
      <c r="D80" s="195" t="s">
        <v>1622</v>
      </c>
      <c r="E80" s="247" t="s">
        <v>1835</v>
      </c>
      <c r="F80" s="205" t="s">
        <v>425</v>
      </c>
      <c r="G80" s="205" t="s">
        <v>242</v>
      </c>
      <c r="H80" s="192">
        <v>380.1</v>
      </c>
      <c r="I80" s="210">
        <v>301.5</v>
      </c>
      <c r="J80" s="192">
        <v>78.599999999999994</v>
      </c>
      <c r="K80" s="192" t="s">
        <v>28</v>
      </c>
      <c r="L80" s="108"/>
      <c r="M80" s="108"/>
      <c r="N80" s="149"/>
      <c r="O80" s="149"/>
      <c r="P80" s="657"/>
      <c r="Q80" s="659"/>
      <c r="R80" s="661"/>
      <c r="S80" s="663"/>
      <c r="T80" s="665"/>
      <c r="U80" s="172">
        <f t="shared" si="13"/>
        <v>40702500</v>
      </c>
      <c r="V80" s="172">
        <f t="shared" si="14"/>
        <v>203512500</v>
      </c>
      <c r="W80" s="173">
        <v>0</v>
      </c>
      <c r="X80" s="272">
        <v>0</v>
      </c>
      <c r="Y80" s="173">
        <f t="shared" si="15"/>
        <v>904500</v>
      </c>
      <c r="Z80" s="187">
        <f t="shared" si="16"/>
        <v>245119500</v>
      </c>
      <c r="AA80" s="252"/>
    </row>
    <row r="81" spans="1:27" ht="43.5" customHeight="1" x14ac:dyDescent="0.25">
      <c r="A81" s="151">
        <v>72</v>
      </c>
      <c r="B81" s="255" t="s">
        <v>1802</v>
      </c>
      <c r="C81" s="194" t="s">
        <v>1897</v>
      </c>
      <c r="D81" s="195" t="s">
        <v>1621</v>
      </c>
      <c r="E81" s="247" t="s">
        <v>1836</v>
      </c>
      <c r="F81" s="205" t="s">
        <v>425</v>
      </c>
      <c r="G81" s="205" t="s">
        <v>48</v>
      </c>
      <c r="H81" s="192">
        <v>72</v>
      </c>
      <c r="I81" s="210">
        <v>23</v>
      </c>
      <c r="J81" s="192">
        <v>49</v>
      </c>
      <c r="K81" s="192" t="s">
        <v>28</v>
      </c>
      <c r="L81" s="108"/>
      <c r="M81" s="108"/>
      <c r="N81" s="149"/>
      <c r="O81" s="149"/>
      <c r="P81" s="238">
        <v>5</v>
      </c>
      <c r="Q81" s="232">
        <v>10.88</v>
      </c>
      <c r="R81" s="228">
        <v>3916.8</v>
      </c>
      <c r="S81" s="235">
        <f t="shared" si="12"/>
        <v>5.8721405228758169E-3</v>
      </c>
      <c r="T81" s="166"/>
      <c r="U81" s="172">
        <f t="shared" si="13"/>
        <v>3105000</v>
      </c>
      <c r="V81" s="172">
        <f t="shared" si="14"/>
        <v>15525000</v>
      </c>
      <c r="W81" s="173">
        <v>0</v>
      </c>
      <c r="X81" s="272">
        <v>0</v>
      </c>
      <c r="Y81" s="173">
        <f t="shared" si="15"/>
        <v>69000</v>
      </c>
      <c r="Z81" s="187">
        <f t="shared" si="16"/>
        <v>18699000</v>
      </c>
      <c r="AA81" s="175"/>
    </row>
    <row r="82" spans="1:27" ht="43.5" customHeight="1" x14ac:dyDescent="0.25">
      <c r="A82" s="243">
        <v>73</v>
      </c>
      <c r="B82" s="255" t="s">
        <v>707</v>
      </c>
      <c r="C82" s="194" t="s">
        <v>1897</v>
      </c>
      <c r="D82" s="195" t="s">
        <v>1621</v>
      </c>
      <c r="E82" s="247" t="s">
        <v>1837</v>
      </c>
      <c r="F82" s="205" t="s">
        <v>425</v>
      </c>
      <c r="G82" s="205" t="s">
        <v>457</v>
      </c>
      <c r="H82" s="192">
        <v>223</v>
      </c>
      <c r="I82" s="210">
        <v>68.599999999999994</v>
      </c>
      <c r="J82" s="192">
        <v>154.4</v>
      </c>
      <c r="K82" s="192" t="s">
        <v>28</v>
      </c>
      <c r="L82" s="108"/>
      <c r="M82" s="108"/>
      <c r="N82" s="149"/>
      <c r="O82" s="149"/>
      <c r="P82" s="238">
        <v>7</v>
      </c>
      <c r="Q82" s="232">
        <v>14.57</v>
      </c>
      <c r="R82" s="228">
        <v>5245.2</v>
      </c>
      <c r="S82" s="235">
        <f t="shared" si="12"/>
        <v>1.3078624265995577E-2</v>
      </c>
      <c r="T82" s="166"/>
      <c r="U82" s="172">
        <f t="shared" si="13"/>
        <v>9261000</v>
      </c>
      <c r="V82" s="172">
        <f t="shared" si="14"/>
        <v>46305000</v>
      </c>
      <c r="W82" s="173">
        <v>0</v>
      </c>
      <c r="X82" s="272">
        <v>0</v>
      </c>
      <c r="Y82" s="173">
        <f t="shared" si="15"/>
        <v>205799.99999999997</v>
      </c>
      <c r="Z82" s="187">
        <f t="shared" si="16"/>
        <v>55771800</v>
      </c>
      <c r="AA82" s="175"/>
    </row>
    <row r="83" spans="1:27" ht="43.5" customHeight="1" x14ac:dyDescent="0.2">
      <c r="A83" s="668">
        <v>74</v>
      </c>
      <c r="B83" s="670" t="s">
        <v>1803</v>
      </c>
      <c r="C83" s="672" t="s">
        <v>1897</v>
      </c>
      <c r="D83" s="195" t="s">
        <v>1621</v>
      </c>
      <c r="E83" s="247" t="s">
        <v>1589</v>
      </c>
      <c r="F83" s="205" t="s">
        <v>425</v>
      </c>
      <c r="G83" s="205" t="s">
        <v>56</v>
      </c>
      <c r="H83" s="192">
        <v>108.1</v>
      </c>
      <c r="I83" s="210">
        <v>31.8</v>
      </c>
      <c r="J83" s="192">
        <v>76.3</v>
      </c>
      <c r="K83" s="192" t="s">
        <v>28</v>
      </c>
      <c r="L83" s="108"/>
      <c r="M83" s="108"/>
      <c r="N83" s="149"/>
      <c r="O83" s="149"/>
      <c r="P83" s="656">
        <v>3</v>
      </c>
      <c r="Q83" s="658">
        <v>6.97</v>
      </c>
      <c r="R83" s="660">
        <v>2509.1999999999998</v>
      </c>
      <c r="S83" s="662">
        <f>(I84+I83)/R83</f>
        <v>5.2088315000797081E-2</v>
      </c>
      <c r="T83" s="664"/>
      <c r="U83" s="172">
        <f t="shared" si="13"/>
        <v>4293000</v>
      </c>
      <c r="V83" s="172">
        <f t="shared" si="14"/>
        <v>21465000</v>
      </c>
      <c r="W83" s="173">
        <v>0</v>
      </c>
      <c r="X83" s="646">
        <f>I84*7400</f>
        <v>731860</v>
      </c>
      <c r="Y83" s="173">
        <f t="shared" si="15"/>
        <v>95400</v>
      </c>
      <c r="Z83" s="187">
        <f t="shared" si="16"/>
        <v>26585260</v>
      </c>
      <c r="AA83" s="175"/>
    </row>
    <row r="84" spans="1:27" ht="43.5" customHeight="1" x14ac:dyDescent="0.2">
      <c r="A84" s="669"/>
      <c r="B84" s="671"/>
      <c r="C84" s="673"/>
      <c r="D84" s="195" t="s">
        <v>1622</v>
      </c>
      <c r="E84" s="247" t="s">
        <v>1589</v>
      </c>
      <c r="F84" s="205" t="s">
        <v>425</v>
      </c>
      <c r="G84" s="205" t="s">
        <v>161</v>
      </c>
      <c r="H84" s="192">
        <v>108</v>
      </c>
      <c r="I84" s="210">
        <v>98.9</v>
      </c>
      <c r="J84" s="192">
        <v>9.1</v>
      </c>
      <c r="K84" s="192" t="s">
        <v>28</v>
      </c>
      <c r="L84" s="108"/>
      <c r="M84" s="108"/>
      <c r="N84" s="149"/>
      <c r="O84" s="149"/>
      <c r="P84" s="657"/>
      <c r="Q84" s="659"/>
      <c r="R84" s="661"/>
      <c r="S84" s="663"/>
      <c r="T84" s="665"/>
      <c r="U84" s="172">
        <f t="shared" si="13"/>
        <v>13351500</v>
      </c>
      <c r="V84" s="172">
        <f t="shared" si="14"/>
        <v>66757500</v>
      </c>
      <c r="W84" s="173">
        <v>0</v>
      </c>
      <c r="X84" s="647"/>
      <c r="Y84" s="173">
        <f t="shared" si="15"/>
        <v>296700</v>
      </c>
      <c r="Z84" s="187">
        <f t="shared" si="16"/>
        <v>80405700</v>
      </c>
      <c r="AA84" s="175"/>
    </row>
    <row r="85" spans="1:27" ht="43.5" customHeight="1" x14ac:dyDescent="0.25">
      <c r="A85" s="152">
        <v>75</v>
      </c>
      <c r="B85" s="255" t="s">
        <v>1804</v>
      </c>
      <c r="C85" s="194" t="s">
        <v>1897</v>
      </c>
      <c r="D85" s="195" t="s">
        <v>1621</v>
      </c>
      <c r="E85" s="247" t="s">
        <v>1838</v>
      </c>
      <c r="F85" s="205" t="s">
        <v>425</v>
      </c>
      <c r="G85" s="205" t="s">
        <v>66</v>
      </c>
      <c r="H85" s="192">
        <v>112.1</v>
      </c>
      <c r="I85" s="210">
        <v>44.3</v>
      </c>
      <c r="J85" s="192">
        <v>67.8</v>
      </c>
      <c r="K85" s="192" t="s">
        <v>28</v>
      </c>
      <c r="L85" s="108"/>
      <c r="M85" s="108"/>
      <c r="N85" s="149"/>
      <c r="O85" s="149"/>
      <c r="P85" s="238">
        <v>3</v>
      </c>
      <c r="Q85" s="232">
        <v>7.51</v>
      </c>
      <c r="R85" s="228">
        <v>2703.6</v>
      </c>
      <c r="S85" s="235">
        <f t="shared" si="12"/>
        <v>1.6385559994081964E-2</v>
      </c>
      <c r="T85" s="166"/>
      <c r="U85" s="172">
        <f t="shared" si="13"/>
        <v>5980500</v>
      </c>
      <c r="V85" s="172">
        <f t="shared" si="14"/>
        <v>29902500</v>
      </c>
      <c r="W85" s="173">
        <v>0</v>
      </c>
      <c r="X85" s="272">
        <v>0</v>
      </c>
      <c r="Y85" s="173">
        <f t="shared" si="15"/>
        <v>132900</v>
      </c>
      <c r="Z85" s="187">
        <f t="shared" si="16"/>
        <v>36015900</v>
      </c>
      <c r="AA85" s="175"/>
    </row>
    <row r="86" spans="1:27" ht="43.5" customHeight="1" x14ac:dyDescent="0.25">
      <c r="A86" s="243">
        <v>76</v>
      </c>
      <c r="B86" s="144" t="s">
        <v>1805</v>
      </c>
      <c r="C86" s="194" t="s">
        <v>1897</v>
      </c>
      <c r="D86" s="195" t="s">
        <v>1621</v>
      </c>
      <c r="E86" s="247" t="s">
        <v>1838</v>
      </c>
      <c r="F86" s="205" t="s">
        <v>425</v>
      </c>
      <c r="G86" s="205" t="s">
        <v>125</v>
      </c>
      <c r="H86" s="192">
        <v>176.7</v>
      </c>
      <c r="I86" s="210">
        <v>118.3</v>
      </c>
      <c r="J86" s="192">
        <v>58.4</v>
      </c>
      <c r="K86" s="192" t="s">
        <v>28</v>
      </c>
      <c r="L86" s="108"/>
      <c r="M86" s="108"/>
      <c r="N86" s="149"/>
      <c r="O86" s="149"/>
      <c r="P86" s="238">
        <v>5</v>
      </c>
      <c r="Q86" s="232">
        <v>13.5</v>
      </c>
      <c r="R86" s="228">
        <v>4860</v>
      </c>
      <c r="S86" s="235">
        <f t="shared" si="12"/>
        <v>2.4341563786008231E-2</v>
      </c>
      <c r="T86" s="166"/>
      <c r="U86" s="172">
        <f t="shared" si="13"/>
        <v>15970500</v>
      </c>
      <c r="V86" s="172">
        <f t="shared" si="14"/>
        <v>79852500</v>
      </c>
      <c r="W86" s="173">
        <v>0</v>
      </c>
      <c r="X86" s="272">
        <v>0</v>
      </c>
      <c r="Y86" s="173">
        <f t="shared" si="15"/>
        <v>354900</v>
      </c>
      <c r="Z86" s="187">
        <f t="shared" si="16"/>
        <v>96177900</v>
      </c>
      <c r="AA86" s="175"/>
    </row>
    <row r="87" spans="1:27" ht="43.5" customHeight="1" x14ac:dyDescent="0.25">
      <c r="A87" s="152">
        <v>77</v>
      </c>
      <c r="B87" s="255" t="s">
        <v>1806</v>
      </c>
      <c r="C87" s="194" t="s">
        <v>1897</v>
      </c>
      <c r="D87" s="195" t="s">
        <v>1621</v>
      </c>
      <c r="E87" s="247" t="s">
        <v>1839</v>
      </c>
      <c r="F87" s="205" t="s">
        <v>425</v>
      </c>
      <c r="G87" s="205" t="s">
        <v>74</v>
      </c>
      <c r="H87" s="192">
        <v>321.8</v>
      </c>
      <c r="I87" s="210">
        <v>132.9</v>
      </c>
      <c r="J87" s="192">
        <v>188.9</v>
      </c>
      <c r="K87" s="192" t="s">
        <v>28</v>
      </c>
      <c r="L87" s="108"/>
      <c r="M87" s="108"/>
      <c r="N87" s="149"/>
      <c r="O87" s="149"/>
      <c r="P87" s="238">
        <v>5</v>
      </c>
      <c r="Q87" s="232">
        <v>11.09</v>
      </c>
      <c r="R87" s="228">
        <v>3992.4</v>
      </c>
      <c r="S87" s="235">
        <f t="shared" si="12"/>
        <v>3.3288247670574089E-2</v>
      </c>
      <c r="T87" s="166"/>
      <c r="U87" s="172">
        <f t="shared" si="13"/>
        <v>17941500</v>
      </c>
      <c r="V87" s="172">
        <f t="shared" si="14"/>
        <v>89707500</v>
      </c>
      <c r="W87" s="173">
        <v>0</v>
      </c>
      <c r="X87" s="272">
        <v>0</v>
      </c>
      <c r="Y87" s="173">
        <f t="shared" si="15"/>
        <v>398700</v>
      </c>
      <c r="Z87" s="187">
        <f t="shared" si="16"/>
        <v>108047700</v>
      </c>
      <c r="AA87" s="175"/>
    </row>
    <row r="88" spans="1:27" ht="43.5" customHeight="1" x14ac:dyDescent="0.25">
      <c r="A88" s="243">
        <v>78</v>
      </c>
      <c r="B88" s="255" t="s">
        <v>1807</v>
      </c>
      <c r="C88" s="194" t="s">
        <v>1897</v>
      </c>
      <c r="D88" s="195" t="s">
        <v>1621</v>
      </c>
      <c r="E88" s="247" t="s">
        <v>1840</v>
      </c>
      <c r="F88" s="205" t="s">
        <v>425</v>
      </c>
      <c r="G88" s="205" t="s">
        <v>485</v>
      </c>
      <c r="H88" s="192">
        <v>90.5</v>
      </c>
      <c r="I88" s="210">
        <v>35.5</v>
      </c>
      <c r="J88" s="192">
        <v>55</v>
      </c>
      <c r="K88" s="192" t="s">
        <v>28</v>
      </c>
      <c r="L88" s="108"/>
      <c r="M88" s="108"/>
      <c r="N88" s="149"/>
      <c r="O88" s="149"/>
      <c r="P88" s="238">
        <v>3</v>
      </c>
      <c r="Q88" s="232">
        <v>5.7</v>
      </c>
      <c r="R88" s="228">
        <v>2052</v>
      </c>
      <c r="S88" s="235">
        <f t="shared" ref="S88:S122" si="17">I88/R88</f>
        <v>1.7300194931773878E-2</v>
      </c>
      <c r="T88" s="166"/>
      <c r="U88" s="172">
        <f t="shared" si="13"/>
        <v>4792500</v>
      </c>
      <c r="V88" s="172">
        <f t="shared" si="14"/>
        <v>23962500</v>
      </c>
      <c r="W88" s="173">
        <v>0</v>
      </c>
      <c r="X88" s="272">
        <v>0</v>
      </c>
      <c r="Y88" s="173">
        <f t="shared" si="15"/>
        <v>106500</v>
      </c>
      <c r="Z88" s="187">
        <f t="shared" ref="Z88:Z123" si="18">U88+V88+W88+X88+Y88</f>
        <v>28861500</v>
      </c>
      <c r="AA88" s="175"/>
    </row>
    <row r="89" spans="1:27" ht="43.5" customHeight="1" x14ac:dyDescent="0.25">
      <c r="A89" s="241">
        <v>79</v>
      </c>
      <c r="B89" s="242" t="s">
        <v>1808</v>
      </c>
      <c r="C89" s="194" t="s">
        <v>1897</v>
      </c>
      <c r="D89" s="195" t="s">
        <v>1621</v>
      </c>
      <c r="E89" s="247" t="s">
        <v>1841</v>
      </c>
      <c r="F89" s="205" t="s">
        <v>425</v>
      </c>
      <c r="G89" s="205" t="s">
        <v>89</v>
      </c>
      <c r="H89" s="192">
        <v>129.9</v>
      </c>
      <c r="I89" s="210">
        <v>49.8</v>
      </c>
      <c r="J89" s="192">
        <v>80.099999999999994</v>
      </c>
      <c r="K89" s="192" t="s">
        <v>28</v>
      </c>
      <c r="L89" s="108"/>
      <c r="M89" s="108"/>
      <c r="N89" s="149"/>
      <c r="O89" s="149"/>
      <c r="P89" s="238">
        <v>5</v>
      </c>
      <c r="Q89" s="232">
        <v>1.66</v>
      </c>
      <c r="R89" s="228">
        <v>597.6</v>
      </c>
      <c r="S89" s="235">
        <f t="shared" si="17"/>
        <v>8.3333333333333329E-2</v>
      </c>
      <c r="T89" s="166"/>
      <c r="U89" s="172">
        <f t="shared" ref="U89:U123" si="19">I89*135000</f>
        <v>6723000</v>
      </c>
      <c r="V89" s="172">
        <f t="shared" ref="V89:V123" si="20">I89*135000*5</f>
        <v>33615000</v>
      </c>
      <c r="W89" s="173">
        <v>0</v>
      </c>
      <c r="X89" s="272">
        <v>0</v>
      </c>
      <c r="Y89" s="173">
        <f t="shared" ref="Y89:Y123" si="21">I89*3000</f>
        <v>149400</v>
      </c>
      <c r="Z89" s="187">
        <f t="shared" si="18"/>
        <v>40487400</v>
      </c>
      <c r="AA89" s="175"/>
    </row>
    <row r="90" spans="1:27" ht="43.5" customHeight="1" x14ac:dyDescent="0.25">
      <c r="A90" s="243">
        <v>80</v>
      </c>
      <c r="B90" s="255" t="s">
        <v>1475</v>
      </c>
      <c r="C90" s="194" t="s">
        <v>1897</v>
      </c>
      <c r="D90" s="195" t="s">
        <v>1621</v>
      </c>
      <c r="E90" s="247" t="s">
        <v>1592</v>
      </c>
      <c r="F90" s="205" t="s">
        <v>425</v>
      </c>
      <c r="G90" s="205" t="s">
        <v>96</v>
      </c>
      <c r="H90" s="192">
        <v>197.9</v>
      </c>
      <c r="I90" s="210">
        <v>87.1</v>
      </c>
      <c r="J90" s="192">
        <v>110.8</v>
      </c>
      <c r="K90" s="192" t="s">
        <v>28</v>
      </c>
      <c r="L90" s="108"/>
      <c r="M90" s="108"/>
      <c r="N90" s="149"/>
      <c r="O90" s="149"/>
      <c r="P90" s="238">
        <v>6</v>
      </c>
      <c r="Q90" s="232">
        <v>12.66</v>
      </c>
      <c r="R90" s="228">
        <v>4557.6000000000004</v>
      </c>
      <c r="S90" s="235">
        <f t="shared" si="17"/>
        <v>1.9110935580129891E-2</v>
      </c>
      <c r="T90" s="166"/>
      <c r="U90" s="172">
        <f t="shared" si="19"/>
        <v>11758500</v>
      </c>
      <c r="V90" s="172">
        <f t="shared" si="20"/>
        <v>58792500</v>
      </c>
      <c r="W90" s="173">
        <v>0</v>
      </c>
      <c r="X90" s="272">
        <v>0</v>
      </c>
      <c r="Y90" s="173">
        <f t="shared" si="21"/>
        <v>261299.99999999997</v>
      </c>
      <c r="Z90" s="187">
        <f t="shared" si="18"/>
        <v>70812300</v>
      </c>
      <c r="AA90" s="175"/>
    </row>
    <row r="91" spans="1:27" ht="43.5" customHeight="1" x14ac:dyDescent="0.25">
      <c r="A91" s="152">
        <v>81</v>
      </c>
      <c r="B91" s="255" t="s">
        <v>1809</v>
      </c>
      <c r="C91" s="194" t="s">
        <v>1897</v>
      </c>
      <c r="D91" s="195" t="s">
        <v>1621</v>
      </c>
      <c r="E91" s="247" t="s">
        <v>1842</v>
      </c>
      <c r="F91" s="205" t="s">
        <v>425</v>
      </c>
      <c r="G91" s="205" t="s">
        <v>513</v>
      </c>
      <c r="H91" s="192">
        <v>126.1</v>
      </c>
      <c r="I91" s="210">
        <v>58.3</v>
      </c>
      <c r="J91" s="192">
        <v>67.8</v>
      </c>
      <c r="K91" s="192" t="s">
        <v>28</v>
      </c>
      <c r="L91" s="108"/>
      <c r="M91" s="108"/>
      <c r="N91" s="149"/>
      <c r="O91" s="149"/>
      <c r="P91" s="238">
        <v>3</v>
      </c>
      <c r="Q91" s="232">
        <v>8.14</v>
      </c>
      <c r="R91" s="228">
        <v>2930.4</v>
      </c>
      <c r="S91" s="235">
        <f t="shared" si="17"/>
        <v>1.9894894894894894E-2</v>
      </c>
      <c r="T91" s="166"/>
      <c r="U91" s="172">
        <f t="shared" si="19"/>
        <v>7870500</v>
      </c>
      <c r="V91" s="172">
        <f t="shared" si="20"/>
        <v>39352500</v>
      </c>
      <c r="W91" s="173">
        <v>0</v>
      </c>
      <c r="X91" s="272">
        <v>0</v>
      </c>
      <c r="Y91" s="173">
        <f t="shared" si="21"/>
        <v>174900</v>
      </c>
      <c r="Z91" s="187">
        <f t="shared" si="18"/>
        <v>47397900</v>
      </c>
      <c r="AA91" s="175"/>
    </row>
    <row r="92" spans="1:27" ht="43.5" customHeight="1" x14ac:dyDescent="0.25">
      <c r="A92" s="243">
        <v>82</v>
      </c>
      <c r="B92" s="255" t="s">
        <v>933</v>
      </c>
      <c r="C92" s="194" t="s">
        <v>1897</v>
      </c>
      <c r="D92" s="195" t="s">
        <v>1621</v>
      </c>
      <c r="E92" s="247" t="s">
        <v>1843</v>
      </c>
      <c r="F92" s="205" t="s">
        <v>425</v>
      </c>
      <c r="G92" s="205" t="s">
        <v>29</v>
      </c>
      <c r="H92" s="192">
        <v>126</v>
      </c>
      <c r="I92" s="210">
        <v>58.8</v>
      </c>
      <c r="J92" s="192">
        <v>67.2</v>
      </c>
      <c r="K92" s="192" t="s">
        <v>28</v>
      </c>
      <c r="L92" s="108"/>
      <c r="M92" s="108"/>
      <c r="N92" s="149"/>
      <c r="O92" s="149"/>
      <c r="P92" s="238">
        <v>4</v>
      </c>
      <c r="Q92" s="232">
        <v>8.6300000000000008</v>
      </c>
      <c r="R92" s="228">
        <v>3106.8</v>
      </c>
      <c r="S92" s="235">
        <f t="shared" si="17"/>
        <v>1.8926226342217072E-2</v>
      </c>
      <c r="T92" s="166"/>
      <c r="U92" s="172">
        <f t="shared" si="19"/>
        <v>7938000</v>
      </c>
      <c r="V92" s="172">
        <f t="shared" si="20"/>
        <v>39690000</v>
      </c>
      <c r="W92" s="173">
        <v>0</v>
      </c>
      <c r="X92" s="272">
        <v>0</v>
      </c>
      <c r="Y92" s="173">
        <f t="shared" si="21"/>
        <v>176400</v>
      </c>
      <c r="Z92" s="187">
        <f t="shared" si="18"/>
        <v>47804400</v>
      </c>
      <c r="AA92" s="175"/>
    </row>
    <row r="93" spans="1:27" ht="43.5" customHeight="1" x14ac:dyDescent="0.25">
      <c r="A93" s="152">
        <v>83</v>
      </c>
      <c r="B93" s="255" t="s">
        <v>77</v>
      </c>
      <c r="C93" s="194" t="s">
        <v>1897</v>
      </c>
      <c r="D93" s="195" t="s">
        <v>1621</v>
      </c>
      <c r="E93" s="247" t="s">
        <v>1844</v>
      </c>
      <c r="F93" s="205" t="s">
        <v>425</v>
      </c>
      <c r="G93" s="205" t="s">
        <v>110</v>
      </c>
      <c r="H93" s="192">
        <v>108</v>
      </c>
      <c r="I93" s="210">
        <v>49.7</v>
      </c>
      <c r="J93" s="192">
        <v>58.3</v>
      </c>
      <c r="K93" s="192" t="s">
        <v>28</v>
      </c>
      <c r="L93" s="108"/>
      <c r="M93" s="108"/>
      <c r="N93" s="149"/>
      <c r="O93" s="149"/>
      <c r="P93" s="238">
        <v>3</v>
      </c>
      <c r="Q93" s="232">
        <v>6.86</v>
      </c>
      <c r="R93" s="228">
        <v>2469.6</v>
      </c>
      <c r="S93" s="235">
        <f t="shared" si="17"/>
        <v>2.0124716553287982E-2</v>
      </c>
      <c r="T93" s="166"/>
      <c r="U93" s="172">
        <f t="shared" si="19"/>
        <v>6709500</v>
      </c>
      <c r="V93" s="172">
        <f t="shared" si="20"/>
        <v>33547500</v>
      </c>
      <c r="W93" s="173">
        <v>0</v>
      </c>
      <c r="X93" s="272">
        <v>0</v>
      </c>
      <c r="Y93" s="173">
        <f t="shared" si="21"/>
        <v>149100</v>
      </c>
      <c r="Z93" s="187">
        <f t="shared" si="18"/>
        <v>40406100</v>
      </c>
      <c r="AA93" s="175"/>
    </row>
    <row r="94" spans="1:27" ht="43.5" customHeight="1" x14ac:dyDescent="0.25">
      <c r="A94" s="243">
        <v>84</v>
      </c>
      <c r="B94" s="255" t="s">
        <v>1594</v>
      </c>
      <c r="C94" s="194" t="s">
        <v>1897</v>
      </c>
      <c r="D94" s="195" t="s">
        <v>1622</v>
      </c>
      <c r="E94" s="247" t="s">
        <v>1595</v>
      </c>
      <c r="F94" s="205" t="s">
        <v>425</v>
      </c>
      <c r="G94" s="205" t="s">
        <v>118</v>
      </c>
      <c r="H94" s="192">
        <v>108.3</v>
      </c>
      <c r="I94" s="210">
        <v>92.9</v>
      </c>
      <c r="J94" s="192">
        <v>15.4</v>
      </c>
      <c r="K94" s="192" t="s">
        <v>28</v>
      </c>
      <c r="L94" s="108"/>
      <c r="M94" s="108"/>
      <c r="N94" s="149"/>
      <c r="O94" s="149"/>
      <c r="P94" s="238">
        <v>7</v>
      </c>
      <c r="Q94" s="232">
        <v>17.45</v>
      </c>
      <c r="R94" s="228">
        <v>6282</v>
      </c>
      <c r="S94" s="235">
        <f t="shared" si="17"/>
        <v>1.4788283985991723E-2</v>
      </c>
      <c r="T94" s="166"/>
      <c r="U94" s="172">
        <f t="shared" si="19"/>
        <v>12541500</v>
      </c>
      <c r="V94" s="172">
        <f t="shared" si="20"/>
        <v>62707500</v>
      </c>
      <c r="W94" s="173">
        <v>0</v>
      </c>
      <c r="X94" s="272">
        <f>I94*7400</f>
        <v>687460</v>
      </c>
      <c r="Y94" s="173">
        <f t="shared" si="21"/>
        <v>278700</v>
      </c>
      <c r="Z94" s="187">
        <f t="shared" si="18"/>
        <v>76215160</v>
      </c>
      <c r="AA94" s="175"/>
    </row>
    <row r="95" spans="1:27" ht="43.5" customHeight="1" x14ac:dyDescent="0.25">
      <c r="A95" s="152">
        <v>85</v>
      </c>
      <c r="B95" s="255" t="s">
        <v>1810</v>
      </c>
      <c r="C95" s="194" t="s">
        <v>1897</v>
      </c>
      <c r="D95" s="195" t="s">
        <v>1621</v>
      </c>
      <c r="E95" s="247" t="s">
        <v>1845</v>
      </c>
      <c r="F95" s="205" t="s">
        <v>425</v>
      </c>
      <c r="G95" s="205" t="s">
        <v>131</v>
      </c>
      <c r="H95" s="192">
        <v>252</v>
      </c>
      <c r="I95" s="210">
        <v>114.4</v>
      </c>
      <c r="J95" s="192">
        <v>137.6</v>
      </c>
      <c r="K95" s="192" t="s">
        <v>28</v>
      </c>
      <c r="L95" s="108"/>
      <c r="M95" s="108"/>
      <c r="N95" s="149"/>
      <c r="O95" s="149"/>
      <c r="P95" s="238">
        <v>7</v>
      </c>
      <c r="Q95" s="232">
        <v>17.440000000000001</v>
      </c>
      <c r="R95" s="228">
        <v>6278.4000000000005</v>
      </c>
      <c r="S95" s="235">
        <f t="shared" si="17"/>
        <v>1.8221202854230376E-2</v>
      </c>
      <c r="T95" s="166"/>
      <c r="U95" s="172">
        <f t="shared" si="19"/>
        <v>15444000</v>
      </c>
      <c r="V95" s="172">
        <f t="shared" si="20"/>
        <v>77220000</v>
      </c>
      <c r="W95" s="173">
        <v>0</v>
      </c>
      <c r="X95" s="272">
        <v>0</v>
      </c>
      <c r="Y95" s="173">
        <f t="shared" si="21"/>
        <v>343200</v>
      </c>
      <c r="Z95" s="187">
        <f t="shared" si="18"/>
        <v>93007200</v>
      </c>
      <c r="AA95" s="175"/>
    </row>
    <row r="96" spans="1:27" ht="43.5" customHeight="1" x14ac:dyDescent="0.25">
      <c r="A96" s="243">
        <v>86</v>
      </c>
      <c r="B96" s="255" t="s">
        <v>1811</v>
      </c>
      <c r="C96" s="194" t="s">
        <v>1897</v>
      </c>
      <c r="D96" s="195" t="s">
        <v>1622</v>
      </c>
      <c r="E96" s="247" t="s">
        <v>1846</v>
      </c>
      <c r="F96" s="205" t="s">
        <v>425</v>
      </c>
      <c r="G96" s="205" t="s">
        <v>137</v>
      </c>
      <c r="H96" s="192">
        <v>107.9</v>
      </c>
      <c r="I96" s="210">
        <v>93.9</v>
      </c>
      <c r="J96" s="192">
        <v>14</v>
      </c>
      <c r="K96" s="192" t="s">
        <v>28</v>
      </c>
      <c r="L96" s="108"/>
      <c r="M96" s="108"/>
      <c r="N96" s="149"/>
      <c r="O96" s="149"/>
      <c r="P96" s="238">
        <v>9</v>
      </c>
      <c r="Q96" s="232">
        <f>17.37-0.3</f>
        <v>17.07</v>
      </c>
      <c r="R96" s="228">
        <v>6145.2</v>
      </c>
      <c r="S96" s="235">
        <f t="shared" si="17"/>
        <v>1.5280218707283735E-2</v>
      </c>
      <c r="T96" s="166"/>
      <c r="U96" s="172">
        <f t="shared" si="19"/>
        <v>12676500</v>
      </c>
      <c r="V96" s="172">
        <f t="shared" si="20"/>
        <v>63382500</v>
      </c>
      <c r="W96" s="173">
        <v>0</v>
      </c>
      <c r="X96" s="272">
        <f>I96*7400</f>
        <v>694860</v>
      </c>
      <c r="Y96" s="173">
        <f t="shared" si="21"/>
        <v>281700</v>
      </c>
      <c r="Z96" s="187">
        <f t="shared" si="18"/>
        <v>77035560</v>
      </c>
      <c r="AA96" s="175"/>
    </row>
    <row r="97" spans="1:27" ht="43.5" customHeight="1" x14ac:dyDescent="0.25">
      <c r="A97" s="152">
        <v>87</v>
      </c>
      <c r="B97" s="255" t="s">
        <v>1812</v>
      </c>
      <c r="C97" s="196" t="s">
        <v>1900</v>
      </c>
      <c r="D97" s="195" t="s">
        <v>1622</v>
      </c>
      <c r="E97" s="247" t="s">
        <v>1847</v>
      </c>
      <c r="F97" s="205" t="s">
        <v>425</v>
      </c>
      <c r="G97" s="205" t="s">
        <v>146</v>
      </c>
      <c r="H97" s="192">
        <v>108.2</v>
      </c>
      <c r="I97" s="210">
        <v>96.1</v>
      </c>
      <c r="J97" s="192">
        <v>12.1</v>
      </c>
      <c r="K97" s="192" t="s">
        <v>28</v>
      </c>
      <c r="L97" s="108"/>
      <c r="M97" s="108"/>
      <c r="N97" s="149"/>
      <c r="O97" s="149"/>
      <c r="P97" s="238">
        <v>1</v>
      </c>
      <c r="Q97" s="232">
        <f>R97/360</f>
        <v>0.30055555555555558</v>
      </c>
      <c r="R97" s="228">
        <v>108.2</v>
      </c>
      <c r="S97" s="235">
        <f t="shared" si="17"/>
        <v>0.88817005545286498</v>
      </c>
      <c r="T97" s="166">
        <v>1</v>
      </c>
      <c r="U97" s="172">
        <f t="shared" si="19"/>
        <v>12973500</v>
      </c>
      <c r="V97" s="172">
        <f t="shared" si="20"/>
        <v>64867500</v>
      </c>
      <c r="W97" s="173">
        <f>T97*12*30*16000</f>
        <v>5760000</v>
      </c>
      <c r="X97" s="272">
        <f>I97*7400</f>
        <v>711140</v>
      </c>
      <c r="Y97" s="173">
        <f t="shared" si="21"/>
        <v>288300</v>
      </c>
      <c r="Z97" s="187">
        <f t="shared" si="18"/>
        <v>84600440</v>
      </c>
      <c r="AA97" s="175"/>
    </row>
    <row r="98" spans="1:27" ht="43.5" customHeight="1" x14ac:dyDescent="0.25">
      <c r="A98" s="243">
        <v>88</v>
      </c>
      <c r="B98" s="255" t="s">
        <v>1813</v>
      </c>
      <c r="C98" s="196" t="s">
        <v>1901</v>
      </c>
      <c r="D98" s="195" t="s">
        <v>1622</v>
      </c>
      <c r="E98" s="247" t="s">
        <v>1848</v>
      </c>
      <c r="F98" s="205" t="s">
        <v>425</v>
      </c>
      <c r="G98" s="205" t="s">
        <v>153</v>
      </c>
      <c r="H98" s="192">
        <v>108</v>
      </c>
      <c r="I98" s="210">
        <v>96.6</v>
      </c>
      <c r="J98" s="192">
        <v>11.4</v>
      </c>
      <c r="K98" s="192" t="s">
        <v>28</v>
      </c>
      <c r="L98" s="108"/>
      <c r="M98" s="108"/>
      <c r="N98" s="149"/>
      <c r="O98" s="149"/>
      <c r="P98" s="238">
        <v>1</v>
      </c>
      <c r="Q98" s="232">
        <v>0.3</v>
      </c>
      <c r="R98" s="228">
        <v>108</v>
      </c>
      <c r="S98" s="235">
        <f t="shared" si="17"/>
        <v>0.89444444444444438</v>
      </c>
      <c r="T98" s="166">
        <v>1</v>
      </c>
      <c r="U98" s="172">
        <f t="shared" si="19"/>
        <v>13041000</v>
      </c>
      <c r="V98" s="172">
        <f t="shared" si="20"/>
        <v>65205000</v>
      </c>
      <c r="W98" s="173">
        <f>T98*12*30*16000</f>
        <v>5760000</v>
      </c>
      <c r="X98" s="272">
        <f t="shared" ref="X98:X99" si="22">I98*7400</f>
        <v>714840</v>
      </c>
      <c r="Y98" s="173">
        <f t="shared" si="21"/>
        <v>289800</v>
      </c>
      <c r="Z98" s="187">
        <f t="shared" si="18"/>
        <v>85010640</v>
      </c>
      <c r="AA98" s="175"/>
    </row>
    <row r="99" spans="1:27" ht="43.5" customHeight="1" x14ac:dyDescent="0.25">
      <c r="A99" s="152">
        <v>89</v>
      </c>
      <c r="B99" s="255" t="s">
        <v>1814</v>
      </c>
      <c r="C99" s="194" t="s">
        <v>1897</v>
      </c>
      <c r="D99" s="195" t="s">
        <v>1622</v>
      </c>
      <c r="E99" s="247" t="s">
        <v>1849</v>
      </c>
      <c r="F99" s="205" t="s">
        <v>425</v>
      </c>
      <c r="G99" s="205" t="s">
        <v>168</v>
      </c>
      <c r="H99" s="192">
        <v>99.9</v>
      </c>
      <c r="I99" s="210">
        <v>91.3</v>
      </c>
      <c r="J99" s="192">
        <v>8.6</v>
      </c>
      <c r="K99" s="192" t="s">
        <v>28</v>
      </c>
      <c r="L99" s="108"/>
      <c r="M99" s="108"/>
      <c r="N99" s="149"/>
      <c r="O99" s="149"/>
      <c r="P99" s="238">
        <v>3</v>
      </c>
      <c r="Q99" s="232">
        <v>6.68</v>
      </c>
      <c r="R99" s="228">
        <v>2404.7999999999997</v>
      </c>
      <c r="S99" s="235">
        <f t="shared" si="17"/>
        <v>3.7965735196274122E-2</v>
      </c>
      <c r="T99" s="166"/>
      <c r="U99" s="172">
        <f t="shared" si="19"/>
        <v>12325500</v>
      </c>
      <c r="V99" s="172">
        <f t="shared" si="20"/>
        <v>61627500</v>
      </c>
      <c r="W99" s="173">
        <v>0</v>
      </c>
      <c r="X99" s="272">
        <f t="shared" si="22"/>
        <v>675620</v>
      </c>
      <c r="Y99" s="173">
        <f t="shared" si="21"/>
        <v>273900</v>
      </c>
      <c r="Z99" s="187">
        <f t="shared" si="18"/>
        <v>74902520</v>
      </c>
      <c r="AA99" s="175"/>
    </row>
    <row r="100" spans="1:27" ht="43.5" customHeight="1" x14ac:dyDescent="0.25">
      <c r="A100" s="243">
        <v>90</v>
      </c>
      <c r="B100" s="255" t="s">
        <v>1815</v>
      </c>
      <c r="C100" s="194" t="s">
        <v>1897</v>
      </c>
      <c r="D100" s="195" t="s">
        <v>1622</v>
      </c>
      <c r="E100" s="247" t="s">
        <v>1850</v>
      </c>
      <c r="F100" s="205" t="s">
        <v>425</v>
      </c>
      <c r="G100" s="205" t="s">
        <v>175</v>
      </c>
      <c r="H100" s="192">
        <v>87.8</v>
      </c>
      <c r="I100" s="210">
        <v>79.8</v>
      </c>
      <c r="J100" s="192">
        <v>8</v>
      </c>
      <c r="K100" s="192" t="s">
        <v>28</v>
      </c>
      <c r="L100" s="108"/>
      <c r="M100" s="108"/>
      <c r="N100" s="149"/>
      <c r="O100" s="149"/>
      <c r="P100" s="238">
        <v>6</v>
      </c>
      <c r="Q100" s="232">
        <v>10</v>
      </c>
      <c r="R100" s="228">
        <v>3600</v>
      </c>
      <c r="S100" s="235">
        <f t="shared" si="17"/>
        <v>2.2166666666666664E-2</v>
      </c>
      <c r="T100" s="166"/>
      <c r="U100" s="172">
        <f t="shared" si="19"/>
        <v>10773000</v>
      </c>
      <c r="V100" s="172">
        <f t="shared" si="20"/>
        <v>53865000</v>
      </c>
      <c r="W100" s="173">
        <v>0</v>
      </c>
      <c r="X100" s="272">
        <f>I100*7400</f>
        <v>590520</v>
      </c>
      <c r="Y100" s="173">
        <f t="shared" si="21"/>
        <v>239400</v>
      </c>
      <c r="Z100" s="187">
        <f t="shared" si="18"/>
        <v>65467920</v>
      </c>
      <c r="AA100" s="175"/>
    </row>
    <row r="101" spans="1:27" ht="43.5" customHeight="1" x14ac:dyDescent="0.25">
      <c r="A101" s="152">
        <v>91</v>
      </c>
      <c r="B101" s="255" t="s">
        <v>1816</v>
      </c>
      <c r="C101" s="194" t="s">
        <v>1897</v>
      </c>
      <c r="D101" s="195" t="s">
        <v>1622</v>
      </c>
      <c r="E101" s="247" t="s">
        <v>1851</v>
      </c>
      <c r="F101" s="205" t="s">
        <v>425</v>
      </c>
      <c r="G101" s="205" t="s">
        <v>182</v>
      </c>
      <c r="H101" s="192">
        <v>108.1</v>
      </c>
      <c r="I101" s="210">
        <v>97.5</v>
      </c>
      <c r="J101" s="192">
        <v>10.6</v>
      </c>
      <c r="K101" s="192" t="s">
        <v>28</v>
      </c>
      <c r="L101" s="108"/>
      <c r="M101" s="108"/>
      <c r="N101" s="149"/>
      <c r="O101" s="149"/>
      <c r="P101" s="238">
        <v>6</v>
      </c>
      <c r="Q101" s="232">
        <v>12.94</v>
      </c>
      <c r="R101" s="228">
        <v>4658.3999999999996</v>
      </c>
      <c r="S101" s="235">
        <f t="shared" si="17"/>
        <v>2.0929933024214323E-2</v>
      </c>
      <c r="T101" s="166"/>
      <c r="U101" s="172">
        <f t="shared" si="19"/>
        <v>13162500</v>
      </c>
      <c r="V101" s="172">
        <f t="shared" si="20"/>
        <v>65812500</v>
      </c>
      <c r="W101" s="173">
        <v>0</v>
      </c>
      <c r="X101" s="272">
        <f>I101*7400</f>
        <v>721500</v>
      </c>
      <c r="Y101" s="173">
        <f t="shared" si="21"/>
        <v>292500</v>
      </c>
      <c r="Z101" s="187">
        <f t="shared" si="18"/>
        <v>79989000</v>
      </c>
      <c r="AA101" s="175"/>
    </row>
    <row r="102" spans="1:27" ht="43.5" customHeight="1" x14ac:dyDescent="0.25">
      <c r="A102" s="243">
        <v>92</v>
      </c>
      <c r="B102" s="255" t="s">
        <v>1817</v>
      </c>
      <c r="C102" s="194" t="s">
        <v>1897</v>
      </c>
      <c r="D102" s="195" t="s">
        <v>1622</v>
      </c>
      <c r="E102" s="247" t="s">
        <v>1852</v>
      </c>
      <c r="F102" s="205" t="s">
        <v>425</v>
      </c>
      <c r="G102" s="205" t="s">
        <v>190</v>
      </c>
      <c r="H102" s="192">
        <v>60</v>
      </c>
      <c r="I102" s="210">
        <v>55.1</v>
      </c>
      <c r="J102" s="192">
        <v>4.9000000000000004</v>
      </c>
      <c r="K102" s="192" t="s">
        <v>28</v>
      </c>
      <c r="L102" s="108"/>
      <c r="M102" s="108"/>
      <c r="N102" s="149"/>
      <c r="O102" s="149"/>
      <c r="P102" s="238">
        <v>8</v>
      </c>
      <c r="Q102" s="232">
        <v>17.52</v>
      </c>
      <c r="R102" s="228">
        <v>6307.2</v>
      </c>
      <c r="S102" s="235">
        <f t="shared" si="17"/>
        <v>8.7360476915271448E-3</v>
      </c>
      <c r="T102" s="166"/>
      <c r="U102" s="172">
        <f t="shared" si="19"/>
        <v>7438500</v>
      </c>
      <c r="V102" s="172">
        <f t="shared" si="20"/>
        <v>37192500</v>
      </c>
      <c r="W102" s="173">
        <v>0</v>
      </c>
      <c r="X102" s="272">
        <f>I102*7400</f>
        <v>407740</v>
      </c>
      <c r="Y102" s="173">
        <f t="shared" si="21"/>
        <v>165300</v>
      </c>
      <c r="Z102" s="187">
        <f t="shared" si="18"/>
        <v>45204040</v>
      </c>
      <c r="AA102" s="175"/>
    </row>
    <row r="103" spans="1:27" ht="43.5" customHeight="1" x14ac:dyDescent="0.25">
      <c r="A103" s="152">
        <v>93</v>
      </c>
      <c r="B103" s="255" t="s">
        <v>1597</v>
      </c>
      <c r="C103" s="194" t="s">
        <v>1897</v>
      </c>
      <c r="D103" s="195" t="s">
        <v>1622</v>
      </c>
      <c r="E103" s="247" t="s">
        <v>1598</v>
      </c>
      <c r="F103" s="205" t="s">
        <v>425</v>
      </c>
      <c r="G103" s="205" t="s">
        <v>572</v>
      </c>
      <c r="H103" s="192">
        <v>108</v>
      </c>
      <c r="I103" s="210">
        <v>99.4</v>
      </c>
      <c r="J103" s="192">
        <v>8.6</v>
      </c>
      <c r="K103" s="192" t="s">
        <v>28</v>
      </c>
      <c r="L103" s="108"/>
      <c r="M103" s="108"/>
      <c r="N103" s="149"/>
      <c r="O103" s="149"/>
      <c r="P103" s="238">
        <v>1</v>
      </c>
      <c r="Q103" s="232">
        <v>0.3</v>
      </c>
      <c r="R103" s="228">
        <v>108</v>
      </c>
      <c r="S103" s="235">
        <f t="shared" si="17"/>
        <v>0.92037037037037039</v>
      </c>
      <c r="T103" s="166">
        <v>1</v>
      </c>
      <c r="U103" s="172">
        <f t="shared" si="19"/>
        <v>13419000</v>
      </c>
      <c r="V103" s="172">
        <f t="shared" si="20"/>
        <v>67095000</v>
      </c>
      <c r="W103" s="173">
        <f>T103*12*30*16000</f>
        <v>5760000</v>
      </c>
      <c r="X103" s="272">
        <f>I103*7400</f>
        <v>735560</v>
      </c>
      <c r="Y103" s="173">
        <f t="shared" si="21"/>
        <v>298200</v>
      </c>
      <c r="Z103" s="187">
        <f t="shared" si="18"/>
        <v>87307760</v>
      </c>
      <c r="AA103" s="175"/>
    </row>
    <row r="104" spans="1:27" ht="43.5" customHeight="1" x14ac:dyDescent="0.25">
      <c r="A104" s="243">
        <v>94</v>
      </c>
      <c r="B104" s="255" t="s">
        <v>1818</v>
      </c>
      <c r="C104" s="196" t="s">
        <v>1902</v>
      </c>
      <c r="D104" s="195" t="s">
        <v>1622</v>
      </c>
      <c r="E104" s="247" t="s">
        <v>1853</v>
      </c>
      <c r="F104" s="205" t="s">
        <v>425</v>
      </c>
      <c r="G104" s="205" t="s">
        <v>197</v>
      </c>
      <c r="H104" s="192">
        <v>107.9</v>
      </c>
      <c r="I104" s="210">
        <v>99.8</v>
      </c>
      <c r="J104" s="192">
        <v>8.1</v>
      </c>
      <c r="K104" s="192" t="s">
        <v>28</v>
      </c>
      <c r="L104" s="108"/>
      <c r="M104" s="108"/>
      <c r="N104" s="149"/>
      <c r="O104" s="149"/>
      <c r="P104" s="238">
        <v>4</v>
      </c>
      <c r="Q104" s="232">
        <v>11.59</v>
      </c>
      <c r="R104" s="228">
        <v>4172.3999999999996</v>
      </c>
      <c r="S104" s="235">
        <f t="shared" si="17"/>
        <v>2.3919087335825904E-2</v>
      </c>
      <c r="T104" s="166"/>
      <c r="U104" s="172">
        <f t="shared" si="19"/>
        <v>13473000</v>
      </c>
      <c r="V104" s="172">
        <f t="shared" si="20"/>
        <v>67365000</v>
      </c>
      <c r="W104" s="173">
        <v>0</v>
      </c>
      <c r="X104" s="272">
        <f>I104*7400</f>
        <v>738520</v>
      </c>
      <c r="Y104" s="173">
        <f t="shared" si="21"/>
        <v>299400</v>
      </c>
      <c r="Z104" s="187">
        <f t="shared" si="18"/>
        <v>81875920</v>
      </c>
      <c r="AA104" s="175"/>
    </row>
    <row r="105" spans="1:27" ht="43.5" customHeight="1" x14ac:dyDescent="0.25">
      <c r="A105" s="152">
        <v>95</v>
      </c>
      <c r="B105" s="255" t="s">
        <v>1819</v>
      </c>
      <c r="C105" s="194" t="s">
        <v>1897</v>
      </c>
      <c r="D105" s="195" t="s">
        <v>1622</v>
      </c>
      <c r="E105" s="247" t="s">
        <v>1854</v>
      </c>
      <c r="F105" s="205" t="s">
        <v>425</v>
      </c>
      <c r="G105" s="205" t="s">
        <v>203</v>
      </c>
      <c r="H105" s="192">
        <v>323.8</v>
      </c>
      <c r="I105" s="210">
        <v>302.5</v>
      </c>
      <c r="J105" s="192">
        <v>21.3</v>
      </c>
      <c r="K105" s="192" t="s">
        <v>28</v>
      </c>
      <c r="L105" s="108"/>
      <c r="M105" s="108"/>
      <c r="N105" s="149"/>
      <c r="O105" s="149"/>
      <c r="P105" s="238">
        <v>6</v>
      </c>
      <c r="Q105" s="232">
        <v>13.11</v>
      </c>
      <c r="R105" s="228">
        <v>4719.5999999999995</v>
      </c>
      <c r="S105" s="235">
        <f t="shared" si="17"/>
        <v>6.4094414780913642E-2</v>
      </c>
      <c r="T105" s="166"/>
      <c r="U105" s="172">
        <f t="shared" si="19"/>
        <v>40837500</v>
      </c>
      <c r="V105" s="172">
        <f t="shared" si="20"/>
        <v>204187500</v>
      </c>
      <c r="W105" s="173">
        <v>0</v>
      </c>
      <c r="X105" s="272">
        <f>116.8*7400</f>
        <v>864320</v>
      </c>
      <c r="Y105" s="173">
        <f t="shared" si="21"/>
        <v>907500</v>
      </c>
      <c r="Z105" s="187">
        <f t="shared" si="18"/>
        <v>246796820</v>
      </c>
      <c r="AA105" s="175"/>
    </row>
    <row r="106" spans="1:27" ht="43.5" customHeight="1" x14ac:dyDescent="0.25">
      <c r="A106" s="243">
        <v>96</v>
      </c>
      <c r="B106" s="255" t="s">
        <v>1820</v>
      </c>
      <c r="C106" s="196" t="s">
        <v>1903</v>
      </c>
      <c r="D106" s="195" t="s">
        <v>1622</v>
      </c>
      <c r="E106" s="247" t="s">
        <v>1600</v>
      </c>
      <c r="F106" s="205" t="s">
        <v>425</v>
      </c>
      <c r="G106" s="205" t="s">
        <v>209</v>
      </c>
      <c r="H106" s="192">
        <v>166.6</v>
      </c>
      <c r="I106" s="210">
        <v>156</v>
      </c>
      <c r="J106" s="192">
        <v>10.6</v>
      </c>
      <c r="K106" s="192" t="s">
        <v>28</v>
      </c>
      <c r="L106" s="108"/>
      <c r="M106" s="108"/>
      <c r="N106" s="149"/>
      <c r="O106" s="149"/>
      <c r="P106" s="238">
        <v>4</v>
      </c>
      <c r="Q106" s="232">
        <v>8.59</v>
      </c>
      <c r="R106" s="228">
        <v>3092.4</v>
      </c>
      <c r="S106" s="235">
        <f t="shared" si="17"/>
        <v>5.0446255335661619E-2</v>
      </c>
      <c r="T106" s="166"/>
      <c r="U106" s="172">
        <f t="shared" si="19"/>
        <v>21060000</v>
      </c>
      <c r="V106" s="172">
        <f t="shared" si="20"/>
        <v>105300000</v>
      </c>
      <c r="W106" s="173">
        <v>0</v>
      </c>
      <c r="X106" s="272">
        <v>0</v>
      </c>
      <c r="Y106" s="173">
        <f t="shared" si="21"/>
        <v>468000</v>
      </c>
      <c r="Z106" s="187">
        <f t="shared" si="18"/>
        <v>126828000</v>
      </c>
      <c r="AA106" s="175"/>
    </row>
    <row r="107" spans="1:27" ht="43.5" customHeight="1" x14ac:dyDescent="0.25">
      <c r="A107" s="152">
        <v>97</v>
      </c>
      <c r="B107" s="255" t="s">
        <v>1821</v>
      </c>
      <c r="C107" s="196" t="s">
        <v>1904</v>
      </c>
      <c r="D107" s="195" t="s">
        <v>1897</v>
      </c>
      <c r="E107" s="247" t="s">
        <v>1855</v>
      </c>
      <c r="F107" s="205" t="s">
        <v>425</v>
      </c>
      <c r="G107" s="205" t="s">
        <v>214</v>
      </c>
      <c r="H107" s="192">
        <v>76</v>
      </c>
      <c r="I107" s="210">
        <v>67.599999999999994</v>
      </c>
      <c r="J107" s="192">
        <v>8.4000000000000057</v>
      </c>
      <c r="K107" s="192" t="s">
        <v>28</v>
      </c>
      <c r="L107" s="108"/>
      <c r="M107" s="108"/>
      <c r="N107" s="149"/>
      <c r="O107" s="149"/>
      <c r="P107" s="238">
        <v>1</v>
      </c>
      <c r="Q107" s="232">
        <f>H107/360</f>
        <v>0.21111111111111111</v>
      </c>
      <c r="R107" s="228">
        <v>76</v>
      </c>
      <c r="S107" s="235">
        <f t="shared" si="17"/>
        <v>0.88947368421052619</v>
      </c>
      <c r="T107" s="166">
        <v>1</v>
      </c>
      <c r="U107" s="172">
        <f t="shared" si="19"/>
        <v>9126000</v>
      </c>
      <c r="V107" s="172">
        <f t="shared" si="20"/>
        <v>45630000</v>
      </c>
      <c r="W107" s="173">
        <f t="shared" ref="W107:W111" si="23">T107*12*30*16000</f>
        <v>5760000</v>
      </c>
      <c r="X107" s="272">
        <v>0</v>
      </c>
      <c r="Y107" s="173">
        <f t="shared" si="21"/>
        <v>202799.99999999997</v>
      </c>
      <c r="Z107" s="187">
        <f t="shared" si="18"/>
        <v>60718800</v>
      </c>
      <c r="AA107" s="175"/>
    </row>
    <row r="108" spans="1:27" ht="43.5" customHeight="1" x14ac:dyDescent="0.25">
      <c r="A108" s="243">
        <v>98</v>
      </c>
      <c r="B108" s="255" t="s">
        <v>1822</v>
      </c>
      <c r="C108" s="196" t="s">
        <v>1905</v>
      </c>
      <c r="D108" s="195" t="s">
        <v>1622</v>
      </c>
      <c r="E108" s="247" t="s">
        <v>1856</v>
      </c>
      <c r="F108" s="205" t="s">
        <v>425</v>
      </c>
      <c r="G108" s="205" t="s">
        <v>223</v>
      </c>
      <c r="H108" s="192">
        <v>75.900000000000006</v>
      </c>
      <c r="I108" s="210">
        <v>61.2</v>
      </c>
      <c r="J108" s="192">
        <v>14.7</v>
      </c>
      <c r="K108" s="192" t="s">
        <v>28</v>
      </c>
      <c r="L108" s="108"/>
      <c r="M108" s="108"/>
      <c r="N108" s="149"/>
      <c r="O108" s="149"/>
      <c r="P108" s="238">
        <v>1</v>
      </c>
      <c r="Q108" s="232">
        <f t="shared" ref="Q108:Q111" si="24">H108/360</f>
        <v>0.21083333333333334</v>
      </c>
      <c r="R108" s="228">
        <v>75.900000000000006</v>
      </c>
      <c r="S108" s="235">
        <f t="shared" si="17"/>
        <v>0.80632411067193677</v>
      </c>
      <c r="T108" s="166">
        <v>1</v>
      </c>
      <c r="U108" s="172">
        <f t="shared" si="19"/>
        <v>8262000</v>
      </c>
      <c r="V108" s="172">
        <f t="shared" si="20"/>
        <v>41310000</v>
      </c>
      <c r="W108" s="173">
        <f t="shared" si="23"/>
        <v>5760000</v>
      </c>
      <c r="X108" s="272">
        <v>0</v>
      </c>
      <c r="Y108" s="173">
        <f t="shared" si="21"/>
        <v>183600</v>
      </c>
      <c r="Z108" s="187">
        <f t="shared" si="18"/>
        <v>55515600</v>
      </c>
      <c r="AA108" s="175"/>
    </row>
    <row r="109" spans="1:27" ht="43.5" customHeight="1" x14ac:dyDescent="0.25">
      <c r="A109" s="152">
        <v>99</v>
      </c>
      <c r="B109" s="255" t="s">
        <v>1823</v>
      </c>
      <c r="C109" s="196" t="s">
        <v>1906</v>
      </c>
      <c r="D109" s="195" t="s">
        <v>1622</v>
      </c>
      <c r="E109" s="247" t="s">
        <v>1857</v>
      </c>
      <c r="F109" s="205" t="s">
        <v>425</v>
      </c>
      <c r="G109" s="205" t="s">
        <v>229</v>
      </c>
      <c r="H109" s="192">
        <v>76.099999999999994</v>
      </c>
      <c r="I109" s="210">
        <v>62.9</v>
      </c>
      <c r="J109" s="192">
        <v>13.2</v>
      </c>
      <c r="K109" s="192" t="s">
        <v>28</v>
      </c>
      <c r="L109" s="108"/>
      <c r="M109" s="108"/>
      <c r="N109" s="149"/>
      <c r="O109" s="149"/>
      <c r="P109" s="238">
        <v>1</v>
      </c>
      <c r="Q109" s="232">
        <f t="shared" si="24"/>
        <v>0.21138888888888888</v>
      </c>
      <c r="R109" s="228">
        <v>76.099999999999994</v>
      </c>
      <c r="S109" s="235">
        <f t="shared" si="17"/>
        <v>0.82654402102496716</v>
      </c>
      <c r="T109" s="166">
        <v>1</v>
      </c>
      <c r="U109" s="172">
        <f t="shared" si="19"/>
        <v>8491500</v>
      </c>
      <c r="V109" s="172">
        <f t="shared" si="20"/>
        <v>42457500</v>
      </c>
      <c r="W109" s="173">
        <f t="shared" si="23"/>
        <v>5760000</v>
      </c>
      <c r="X109" s="272">
        <v>0</v>
      </c>
      <c r="Y109" s="173">
        <f t="shared" si="21"/>
        <v>188700</v>
      </c>
      <c r="Z109" s="187">
        <f t="shared" si="18"/>
        <v>56897700</v>
      </c>
      <c r="AA109" s="175"/>
    </row>
    <row r="110" spans="1:27" ht="43.5" customHeight="1" x14ac:dyDescent="0.25">
      <c r="A110" s="243">
        <v>100</v>
      </c>
      <c r="B110" s="255" t="s">
        <v>1824</v>
      </c>
      <c r="C110" s="194" t="s">
        <v>1897</v>
      </c>
      <c r="D110" s="195" t="s">
        <v>1622</v>
      </c>
      <c r="E110" s="247" t="s">
        <v>1858</v>
      </c>
      <c r="F110" s="205" t="s">
        <v>425</v>
      </c>
      <c r="G110" s="205" t="s">
        <v>649</v>
      </c>
      <c r="H110" s="192">
        <v>76.099999999999994</v>
      </c>
      <c r="I110" s="210">
        <v>64.7</v>
      </c>
      <c r="J110" s="192">
        <v>11.4</v>
      </c>
      <c r="K110" s="192" t="s">
        <v>28</v>
      </c>
      <c r="L110" s="108"/>
      <c r="M110" s="108"/>
      <c r="N110" s="149"/>
      <c r="O110" s="149"/>
      <c r="P110" s="238">
        <v>1</v>
      </c>
      <c r="Q110" s="232">
        <f t="shared" si="24"/>
        <v>0.21138888888888888</v>
      </c>
      <c r="R110" s="228">
        <v>76.099999999999994</v>
      </c>
      <c r="S110" s="235">
        <f t="shared" si="17"/>
        <v>0.85019710906701718</v>
      </c>
      <c r="T110" s="166">
        <v>1</v>
      </c>
      <c r="U110" s="172">
        <f t="shared" si="19"/>
        <v>8734500</v>
      </c>
      <c r="V110" s="172">
        <f t="shared" si="20"/>
        <v>43672500</v>
      </c>
      <c r="W110" s="173">
        <f t="shared" si="23"/>
        <v>5760000</v>
      </c>
      <c r="X110" s="272">
        <v>0</v>
      </c>
      <c r="Y110" s="173">
        <f t="shared" si="21"/>
        <v>194100</v>
      </c>
      <c r="Z110" s="187">
        <f t="shared" si="18"/>
        <v>58361100</v>
      </c>
      <c r="AA110" s="175"/>
    </row>
    <row r="111" spans="1:27" ht="43.5" customHeight="1" x14ac:dyDescent="0.25">
      <c r="A111" s="152">
        <v>101</v>
      </c>
      <c r="B111" s="255" t="s">
        <v>1825</v>
      </c>
      <c r="C111" s="196" t="s">
        <v>1907</v>
      </c>
      <c r="D111" s="195" t="s">
        <v>1622</v>
      </c>
      <c r="E111" s="247" t="s">
        <v>1859</v>
      </c>
      <c r="F111" s="205" t="s">
        <v>425</v>
      </c>
      <c r="G111" s="205" t="s">
        <v>237</v>
      </c>
      <c r="H111" s="192">
        <v>75.900000000000006</v>
      </c>
      <c r="I111" s="210">
        <v>65.599999999999994</v>
      </c>
      <c r="J111" s="192">
        <v>10.3</v>
      </c>
      <c r="K111" s="192" t="s">
        <v>28</v>
      </c>
      <c r="L111" s="108"/>
      <c r="M111" s="108"/>
      <c r="N111" s="149"/>
      <c r="O111" s="149"/>
      <c r="P111" s="238">
        <v>1</v>
      </c>
      <c r="Q111" s="232">
        <f t="shared" si="24"/>
        <v>0.21083333333333334</v>
      </c>
      <c r="R111" s="228">
        <v>75.900000000000006</v>
      </c>
      <c r="S111" s="235">
        <f t="shared" si="17"/>
        <v>0.8642951251646902</v>
      </c>
      <c r="T111" s="166">
        <v>1</v>
      </c>
      <c r="U111" s="172">
        <f t="shared" si="19"/>
        <v>8856000</v>
      </c>
      <c r="V111" s="172">
        <f t="shared" si="20"/>
        <v>44280000</v>
      </c>
      <c r="W111" s="173">
        <f t="shared" si="23"/>
        <v>5760000</v>
      </c>
      <c r="X111" s="272">
        <v>0</v>
      </c>
      <c r="Y111" s="173">
        <f t="shared" si="21"/>
        <v>196799.99999999997</v>
      </c>
      <c r="Z111" s="187">
        <f t="shared" si="18"/>
        <v>59092800</v>
      </c>
      <c r="AA111" s="175"/>
    </row>
    <row r="112" spans="1:27" ht="43.5" customHeight="1" x14ac:dyDescent="0.25">
      <c r="A112" s="152">
        <v>102</v>
      </c>
      <c r="B112" s="254" t="s">
        <v>913</v>
      </c>
      <c r="C112" s="197" t="s">
        <v>35</v>
      </c>
      <c r="D112" s="198" t="s">
        <v>1624</v>
      </c>
      <c r="E112" s="153" t="s">
        <v>914</v>
      </c>
      <c r="F112" s="206">
        <v>6</v>
      </c>
      <c r="G112" s="207" t="s">
        <v>416</v>
      </c>
      <c r="H112" s="211">
        <v>143.5</v>
      </c>
      <c r="I112" s="212">
        <v>20.8</v>
      </c>
      <c r="J112" s="211">
        <v>122.7</v>
      </c>
      <c r="K112" s="197" t="s">
        <v>28</v>
      </c>
      <c r="L112" s="108"/>
      <c r="M112" s="108"/>
      <c r="N112" s="149"/>
      <c r="O112" s="149"/>
      <c r="P112" s="238">
        <v>4</v>
      </c>
      <c r="Q112" s="232">
        <v>3.8</v>
      </c>
      <c r="R112" s="228">
        <v>1368</v>
      </c>
      <c r="S112" s="235">
        <f t="shared" si="17"/>
        <v>1.5204678362573099E-2</v>
      </c>
      <c r="T112" s="166"/>
      <c r="U112" s="172">
        <f t="shared" si="19"/>
        <v>2808000</v>
      </c>
      <c r="V112" s="172">
        <f t="shared" si="20"/>
        <v>14040000</v>
      </c>
      <c r="W112" s="173">
        <v>0</v>
      </c>
      <c r="X112" s="177">
        <v>0</v>
      </c>
      <c r="Y112" s="173">
        <f t="shared" si="21"/>
        <v>62400</v>
      </c>
      <c r="Z112" s="187">
        <f t="shared" si="18"/>
        <v>16910400</v>
      </c>
      <c r="AA112" s="175"/>
    </row>
    <row r="113" spans="1:27" ht="43.5" customHeight="1" x14ac:dyDescent="0.25">
      <c r="A113" s="152">
        <v>103</v>
      </c>
      <c r="B113" s="254" t="s">
        <v>933</v>
      </c>
      <c r="C113" s="197" t="s">
        <v>35</v>
      </c>
      <c r="D113" s="198" t="s">
        <v>1624</v>
      </c>
      <c r="E113" s="153" t="s">
        <v>934</v>
      </c>
      <c r="F113" s="206">
        <v>6</v>
      </c>
      <c r="G113" s="207" t="s">
        <v>938</v>
      </c>
      <c r="H113" s="211">
        <v>351.1</v>
      </c>
      <c r="I113" s="212">
        <v>59.3</v>
      </c>
      <c r="J113" s="211">
        <v>291.8</v>
      </c>
      <c r="K113" s="197" t="s">
        <v>28</v>
      </c>
      <c r="L113" s="108"/>
      <c r="M113" s="108"/>
      <c r="N113" s="149"/>
      <c r="O113" s="149"/>
      <c r="P113" s="238">
        <v>8</v>
      </c>
      <c r="Q113" s="232">
        <v>8.3000000000000007</v>
      </c>
      <c r="R113" s="228">
        <v>2988.0000000000005</v>
      </c>
      <c r="S113" s="235">
        <f t="shared" si="17"/>
        <v>1.9846050870147253E-2</v>
      </c>
      <c r="T113" s="166"/>
      <c r="U113" s="172">
        <f t="shared" si="19"/>
        <v>8005500</v>
      </c>
      <c r="V113" s="172">
        <f t="shared" si="20"/>
        <v>40027500</v>
      </c>
      <c r="W113" s="173">
        <v>0</v>
      </c>
      <c r="X113" s="177">
        <v>0</v>
      </c>
      <c r="Y113" s="173">
        <f t="shared" si="21"/>
        <v>177900</v>
      </c>
      <c r="Z113" s="187">
        <f t="shared" si="18"/>
        <v>48210900</v>
      </c>
      <c r="AA113" s="175"/>
    </row>
    <row r="114" spans="1:27" ht="43.5" customHeight="1" x14ac:dyDescent="0.25">
      <c r="A114" s="243">
        <v>104</v>
      </c>
      <c r="B114" s="254" t="s">
        <v>1096</v>
      </c>
      <c r="C114" s="197" t="s">
        <v>35</v>
      </c>
      <c r="D114" s="198" t="s">
        <v>1691</v>
      </c>
      <c r="E114" s="153" t="s">
        <v>1097</v>
      </c>
      <c r="F114" s="206">
        <v>6</v>
      </c>
      <c r="G114" s="207" t="s">
        <v>1101</v>
      </c>
      <c r="H114" s="211">
        <v>351.8</v>
      </c>
      <c r="I114" s="212">
        <v>28.6</v>
      </c>
      <c r="J114" s="211">
        <v>323.2</v>
      </c>
      <c r="K114" s="197" t="s">
        <v>28</v>
      </c>
      <c r="L114" s="108"/>
      <c r="M114" s="108"/>
      <c r="N114" s="149"/>
      <c r="O114" s="149"/>
      <c r="P114" s="238">
        <v>9</v>
      </c>
      <c r="Q114" s="232">
        <v>8.8000000000000007</v>
      </c>
      <c r="R114" s="228">
        <v>3168.0000000000005</v>
      </c>
      <c r="S114" s="235">
        <f t="shared" si="17"/>
        <v>9.0277777777777769E-3</v>
      </c>
      <c r="T114" s="166"/>
      <c r="U114" s="172">
        <f t="shared" si="19"/>
        <v>3861000</v>
      </c>
      <c r="V114" s="172">
        <f t="shared" si="20"/>
        <v>19305000</v>
      </c>
      <c r="W114" s="173">
        <v>0</v>
      </c>
      <c r="X114" s="177">
        <v>0</v>
      </c>
      <c r="Y114" s="173">
        <f t="shared" si="21"/>
        <v>85800</v>
      </c>
      <c r="Z114" s="187">
        <f t="shared" si="18"/>
        <v>23251800</v>
      </c>
      <c r="AA114" s="175"/>
    </row>
    <row r="115" spans="1:27" ht="43.5" customHeight="1" x14ac:dyDescent="0.25">
      <c r="A115" s="152">
        <v>105</v>
      </c>
      <c r="B115" s="254" t="s">
        <v>1235</v>
      </c>
      <c r="C115" s="198" t="s">
        <v>1236</v>
      </c>
      <c r="D115" s="198" t="s">
        <v>1692</v>
      </c>
      <c r="E115" s="153" t="s">
        <v>1237</v>
      </c>
      <c r="F115" s="206">
        <v>6</v>
      </c>
      <c r="G115" s="207" t="s">
        <v>1241</v>
      </c>
      <c r="H115" s="211">
        <v>157.4</v>
      </c>
      <c r="I115" s="212">
        <v>24.7</v>
      </c>
      <c r="J115" s="211">
        <v>132.69999999999999</v>
      </c>
      <c r="K115" s="197" t="s">
        <v>28</v>
      </c>
      <c r="L115" s="108"/>
      <c r="M115" s="108"/>
      <c r="N115" s="149"/>
      <c r="O115" s="149"/>
      <c r="P115" s="238">
        <v>2</v>
      </c>
      <c r="Q115" s="232">
        <v>2.6</v>
      </c>
      <c r="R115" s="228">
        <v>936</v>
      </c>
      <c r="S115" s="235">
        <f t="shared" si="17"/>
        <v>2.6388888888888889E-2</v>
      </c>
      <c r="T115" s="166"/>
      <c r="U115" s="172">
        <f t="shared" si="19"/>
        <v>3334500</v>
      </c>
      <c r="V115" s="172">
        <f t="shared" si="20"/>
        <v>16672500</v>
      </c>
      <c r="W115" s="173">
        <v>0</v>
      </c>
      <c r="X115" s="177">
        <v>0</v>
      </c>
      <c r="Y115" s="173">
        <f t="shared" si="21"/>
        <v>74100</v>
      </c>
      <c r="Z115" s="187">
        <f t="shared" si="18"/>
        <v>20081100</v>
      </c>
      <c r="AA115" s="175"/>
    </row>
    <row r="116" spans="1:27" ht="43.5" customHeight="1" x14ac:dyDescent="0.25">
      <c r="A116" s="243">
        <v>106</v>
      </c>
      <c r="B116" s="254" t="s">
        <v>1266</v>
      </c>
      <c r="C116" s="251" t="s">
        <v>1267</v>
      </c>
      <c r="D116" s="198" t="s">
        <v>1692</v>
      </c>
      <c r="E116" s="153" t="s">
        <v>1268</v>
      </c>
      <c r="F116" s="206">
        <v>6</v>
      </c>
      <c r="G116" s="207" t="s">
        <v>1272</v>
      </c>
      <c r="H116" s="211">
        <v>158.69999999999999</v>
      </c>
      <c r="I116" s="212">
        <v>24.8</v>
      </c>
      <c r="J116" s="211">
        <v>133.9</v>
      </c>
      <c r="K116" s="197" t="s">
        <v>28</v>
      </c>
      <c r="L116" s="108"/>
      <c r="M116" s="108"/>
      <c r="N116" s="149"/>
      <c r="O116" s="149"/>
      <c r="P116" s="238">
        <v>5</v>
      </c>
      <c r="Q116" s="232">
        <v>5.0999999999999996</v>
      </c>
      <c r="R116" s="228">
        <v>1835.9999999999998</v>
      </c>
      <c r="S116" s="235">
        <f t="shared" si="17"/>
        <v>1.3507625272331156E-2</v>
      </c>
      <c r="T116" s="166"/>
      <c r="U116" s="172">
        <f t="shared" si="19"/>
        <v>3348000</v>
      </c>
      <c r="V116" s="172">
        <f t="shared" si="20"/>
        <v>16740000</v>
      </c>
      <c r="W116" s="173">
        <v>0</v>
      </c>
      <c r="X116" s="177">
        <v>0</v>
      </c>
      <c r="Y116" s="173">
        <f t="shared" si="21"/>
        <v>74400</v>
      </c>
      <c r="Z116" s="187">
        <f t="shared" si="18"/>
        <v>20162400</v>
      </c>
      <c r="AA116" s="175"/>
    </row>
    <row r="117" spans="1:27" ht="43.5" customHeight="1" x14ac:dyDescent="0.25">
      <c r="A117" s="152">
        <v>107</v>
      </c>
      <c r="B117" s="254" t="s">
        <v>1428</v>
      </c>
      <c r="C117" s="197" t="s">
        <v>35</v>
      </c>
      <c r="D117" s="198" t="s">
        <v>1691</v>
      </c>
      <c r="E117" s="153" t="s">
        <v>1429</v>
      </c>
      <c r="F117" s="206">
        <v>6</v>
      </c>
      <c r="G117" s="207" t="s">
        <v>1433</v>
      </c>
      <c r="H117" s="211">
        <v>237.4</v>
      </c>
      <c r="I117" s="212">
        <v>34.4</v>
      </c>
      <c r="J117" s="211">
        <v>203</v>
      </c>
      <c r="K117" s="197" t="s">
        <v>28</v>
      </c>
      <c r="L117" s="108"/>
      <c r="M117" s="108"/>
      <c r="N117" s="149"/>
      <c r="O117" s="149"/>
      <c r="P117" s="238">
        <v>7</v>
      </c>
      <c r="Q117" s="232">
        <v>7.4</v>
      </c>
      <c r="R117" s="228">
        <v>2664</v>
      </c>
      <c r="S117" s="235">
        <f t="shared" si="17"/>
        <v>1.2912912912912912E-2</v>
      </c>
      <c r="T117" s="166"/>
      <c r="U117" s="172">
        <f t="shared" si="19"/>
        <v>4644000</v>
      </c>
      <c r="V117" s="172">
        <f t="shared" si="20"/>
        <v>23220000</v>
      </c>
      <c r="W117" s="173">
        <v>0</v>
      </c>
      <c r="X117" s="177">
        <v>0</v>
      </c>
      <c r="Y117" s="173">
        <f t="shared" si="21"/>
        <v>103200</v>
      </c>
      <c r="Z117" s="187">
        <f t="shared" si="18"/>
        <v>27967200</v>
      </c>
      <c r="AA117" s="175"/>
    </row>
    <row r="118" spans="1:27" ht="26.25" customHeight="1" x14ac:dyDescent="0.2">
      <c r="A118" s="648">
        <v>108</v>
      </c>
      <c r="B118" s="650" t="s">
        <v>1440</v>
      </c>
      <c r="C118" s="652" t="s">
        <v>1441</v>
      </c>
      <c r="D118" s="198" t="s">
        <v>1691</v>
      </c>
      <c r="E118" s="654" t="s">
        <v>1442</v>
      </c>
      <c r="F118" s="206">
        <v>6</v>
      </c>
      <c r="G118" s="207" t="s">
        <v>1446</v>
      </c>
      <c r="H118" s="211">
        <v>61.6</v>
      </c>
      <c r="I118" s="212">
        <v>8.9</v>
      </c>
      <c r="J118" s="211">
        <v>52.7</v>
      </c>
      <c r="K118" s="197" t="s">
        <v>28</v>
      </c>
      <c r="L118" s="108"/>
      <c r="M118" s="108"/>
      <c r="N118" s="149"/>
      <c r="O118" s="149"/>
      <c r="P118" s="656">
        <v>5</v>
      </c>
      <c r="Q118" s="658">
        <v>5.4</v>
      </c>
      <c r="R118" s="660">
        <v>1944.0000000000002</v>
      </c>
      <c r="S118" s="662">
        <f>(I119+I118)/R118</f>
        <v>1.8106995884773661E-2</v>
      </c>
      <c r="T118" s="664"/>
      <c r="U118" s="666">
        <f>(I118+I119)*135000</f>
        <v>4752000</v>
      </c>
      <c r="V118" s="666">
        <f>(I118+I119)*5*135000</f>
        <v>23760000</v>
      </c>
      <c r="W118" s="639">
        <v>0</v>
      </c>
      <c r="X118" s="177">
        <v>0</v>
      </c>
      <c r="Y118" s="639">
        <f t="shared" si="21"/>
        <v>26700</v>
      </c>
      <c r="Z118" s="641">
        <f>U118+V118+Y118</f>
        <v>28538700</v>
      </c>
      <c r="AA118" s="175"/>
    </row>
    <row r="119" spans="1:27" ht="26.25" customHeight="1" x14ac:dyDescent="0.2">
      <c r="A119" s="649"/>
      <c r="B119" s="651"/>
      <c r="C119" s="653"/>
      <c r="D119" s="198" t="s">
        <v>1691</v>
      </c>
      <c r="E119" s="655"/>
      <c r="F119" s="206">
        <v>6</v>
      </c>
      <c r="G119" s="207" t="s">
        <v>1488</v>
      </c>
      <c r="H119" s="211">
        <v>179</v>
      </c>
      <c r="I119" s="212">
        <v>26.3</v>
      </c>
      <c r="J119" s="211">
        <v>152.69999999999999</v>
      </c>
      <c r="K119" s="197" t="s">
        <v>28</v>
      </c>
      <c r="L119" s="108"/>
      <c r="M119" s="108"/>
      <c r="N119" s="149"/>
      <c r="O119" s="149"/>
      <c r="P119" s="657"/>
      <c r="Q119" s="659"/>
      <c r="R119" s="661"/>
      <c r="S119" s="663"/>
      <c r="T119" s="665"/>
      <c r="U119" s="667"/>
      <c r="V119" s="667"/>
      <c r="W119" s="640"/>
      <c r="X119" s="177">
        <v>0</v>
      </c>
      <c r="Y119" s="640"/>
      <c r="Z119" s="642"/>
      <c r="AA119" s="175"/>
    </row>
    <row r="120" spans="1:27" ht="43.5" customHeight="1" x14ac:dyDescent="0.25">
      <c r="A120" s="243">
        <v>109</v>
      </c>
      <c r="B120" s="146" t="s">
        <v>1826</v>
      </c>
      <c r="C120" s="200" t="s">
        <v>1775</v>
      </c>
      <c r="D120" s="191" t="s">
        <v>1776</v>
      </c>
      <c r="E120" s="203" t="s">
        <v>1863</v>
      </c>
      <c r="F120" s="208" t="s">
        <v>48</v>
      </c>
      <c r="G120" s="208" t="s">
        <v>137</v>
      </c>
      <c r="H120" s="213">
        <v>108.9</v>
      </c>
      <c r="I120" s="214">
        <v>1.1000000000000001</v>
      </c>
      <c r="J120" s="209">
        <v>107.8</v>
      </c>
      <c r="K120" s="209" t="s">
        <v>28</v>
      </c>
      <c r="L120" s="108"/>
      <c r="M120" s="108"/>
      <c r="N120" s="149"/>
      <c r="O120" s="149"/>
      <c r="P120" s="238">
        <v>1</v>
      </c>
      <c r="Q120" s="232">
        <v>2.5</v>
      </c>
      <c r="R120" s="228">
        <v>900</v>
      </c>
      <c r="S120" s="235">
        <f t="shared" si="17"/>
        <v>1.2222222222222224E-3</v>
      </c>
      <c r="T120" s="166"/>
      <c r="U120" s="172">
        <f t="shared" si="19"/>
        <v>148500</v>
      </c>
      <c r="V120" s="172">
        <f t="shared" si="20"/>
        <v>742500</v>
      </c>
      <c r="W120" s="173">
        <v>0</v>
      </c>
      <c r="X120" s="177">
        <v>0</v>
      </c>
      <c r="Y120" s="173">
        <f t="shared" si="21"/>
        <v>3300.0000000000005</v>
      </c>
      <c r="Z120" s="187">
        <f t="shared" si="18"/>
        <v>894300</v>
      </c>
      <c r="AA120" s="175"/>
    </row>
    <row r="121" spans="1:27" ht="43.5" customHeight="1" x14ac:dyDescent="0.25">
      <c r="A121" s="151">
        <v>110</v>
      </c>
      <c r="B121" s="146" t="s">
        <v>1827</v>
      </c>
      <c r="C121" s="201" t="s">
        <v>1908</v>
      </c>
      <c r="D121" s="202" t="s">
        <v>1909</v>
      </c>
      <c r="E121" s="153" t="s">
        <v>1860</v>
      </c>
      <c r="F121" s="208" t="s">
        <v>457</v>
      </c>
      <c r="G121" s="208" t="s">
        <v>27</v>
      </c>
      <c r="H121" s="209">
        <v>180.3</v>
      </c>
      <c r="I121" s="214">
        <v>80.2</v>
      </c>
      <c r="J121" s="209">
        <v>100.1</v>
      </c>
      <c r="K121" s="200" t="s">
        <v>28</v>
      </c>
      <c r="L121" s="108"/>
      <c r="M121" s="108"/>
      <c r="N121" s="149"/>
      <c r="O121" s="149"/>
      <c r="P121" s="238">
        <v>2</v>
      </c>
      <c r="Q121" s="232">
        <f>R121/360</f>
        <v>0.50083333333333335</v>
      </c>
      <c r="R121" s="228">
        <v>180.3</v>
      </c>
      <c r="S121" s="235">
        <f t="shared" si="17"/>
        <v>0.44481419855795895</v>
      </c>
      <c r="T121" s="166">
        <v>2</v>
      </c>
      <c r="U121" s="172">
        <f t="shared" si="19"/>
        <v>10827000</v>
      </c>
      <c r="V121" s="172">
        <f t="shared" si="20"/>
        <v>54135000</v>
      </c>
      <c r="W121" s="173">
        <f>T121*6*30*16000</f>
        <v>5760000</v>
      </c>
      <c r="X121" s="177">
        <f>I121*7400</f>
        <v>593480</v>
      </c>
      <c r="Y121" s="173">
        <f t="shared" si="21"/>
        <v>240600</v>
      </c>
      <c r="Z121" s="187">
        <f t="shared" si="18"/>
        <v>71556080</v>
      </c>
      <c r="AA121" s="175"/>
    </row>
    <row r="122" spans="1:27" ht="43.5" customHeight="1" x14ac:dyDescent="0.25">
      <c r="A122" s="243">
        <v>111</v>
      </c>
      <c r="B122" s="146" t="s">
        <v>1828</v>
      </c>
      <c r="C122" s="191" t="s">
        <v>1910</v>
      </c>
      <c r="D122" s="202" t="s">
        <v>1909</v>
      </c>
      <c r="E122" s="153" t="s">
        <v>1861</v>
      </c>
      <c r="F122" s="208" t="s">
        <v>457</v>
      </c>
      <c r="G122" s="208" t="s">
        <v>485</v>
      </c>
      <c r="H122" s="209">
        <v>562.20000000000005</v>
      </c>
      <c r="I122" s="214">
        <v>230.5</v>
      </c>
      <c r="J122" s="209">
        <v>331.7</v>
      </c>
      <c r="K122" s="200" t="s">
        <v>28</v>
      </c>
      <c r="L122" s="108"/>
      <c r="M122" s="108"/>
      <c r="N122" s="149"/>
      <c r="O122" s="149"/>
      <c r="P122" s="238">
        <v>1</v>
      </c>
      <c r="Q122" s="232">
        <f>R122/360</f>
        <v>1.5616666666666668</v>
      </c>
      <c r="R122" s="228">
        <v>562.20000000000005</v>
      </c>
      <c r="S122" s="235">
        <f t="shared" si="17"/>
        <v>0.40999644254713624</v>
      </c>
      <c r="T122" s="166">
        <v>1</v>
      </c>
      <c r="U122" s="172">
        <f t="shared" si="19"/>
        <v>31117500</v>
      </c>
      <c r="V122" s="172">
        <f t="shared" si="20"/>
        <v>155587500</v>
      </c>
      <c r="W122" s="173">
        <f>T122*6*30*16000</f>
        <v>2880000</v>
      </c>
      <c r="X122" s="177">
        <v>0</v>
      </c>
      <c r="Y122" s="173">
        <f t="shared" si="21"/>
        <v>691500</v>
      </c>
      <c r="Z122" s="187">
        <f t="shared" si="18"/>
        <v>190276500</v>
      </c>
      <c r="AA122" s="175"/>
    </row>
    <row r="123" spans="1:27" s="226" customFormat="1" ht="43.5" customHeight="1" x14ac:dyDescent="0.25">
      <c r="A123" s="643" t="s">
        <v>1896</v>
      </c>
      <c r="B123" s="644"/>
      <c r="C123" s="644"/>
      <c r="D123" s="644"/>
      <c r="E123" s="644"/>
      <c r="F123" s="644"/>
      <c r="G123" s="645"/>
      <c r="H123" s="193">
        <f>SUM(H6:H122)</f>
        <v>19731.7</v>
      </c>
      <c r="I123" s="193">
        <f>SUM(I6:I122)</f>
        <v>6038.5000000000018</v>
      </c>
      <c r="J123" s="193">
        <f>SUM(J6:J122)</f>
        <v>13693.200000000004</v>
      </c>
      <c r="K123" s="193"/>
      <c r="L123" s="193">
        <f t="shared" ref="L123:P123" si="25">SUM(L6:L122)</f>
        <v>72</v>
      </c>
      <c r="M123" s="193">
        <f t="shared" si="25"/>
        <v>12670</v>
      </c>
      <c r="N123" s="193">
        <f t="shared" si="25"/>
        <v>11638.400000000001</v>
      </c>
      <c r="O123" s="193">
        <f t="shared" si="25"/>
        <v>0</v>
      </c>
      <c r="P123" s="256">
        <f t="shared" si="25"/>
        <v>488</v>
      </c>
      <c r="Q123" s="219"/>
      <c r="R123" s="219"/>
      <c r="S123" s="236"/>
      <c r="T123" s="221">
        <f>SUM(T6:T122)</f>
        <v>11</v>
      </c>
      <c r="U123" s="222">
        <f t="shared" si="19"/>
        <v>815197500.00000024</v>
      </c>
      <c r="V123" s="222">
        <f t="shared" si="20"/>
        <v>4075987500.000001</v>
      </c>
      <c r="W123" s="222">
        <f>SUM(W6:W122)</f>
        <v>54720000</v>
      </c>
      <c r="X123" s="222">
        <f>SUM(X6:X122)</f>
        <v>8867420</v>
      </c>
      <c r="Y123" s="224">
        <f t="shared" si="21"/>
        <v>18115500.000000004</v>
      </c>
      <c r="Z123" s="225">
        <f t="shared" si="18"/>
        <v>4972887920.000001</v>
      </c>
      <c r="AA123" s="223"/>
    </row>
    <row r="124" spans="1:27" ht="43.5" customHeight="1" x14ac:dyDescent="0.25">
      <c r="Q124" s="186">
        <f>I123*10500</f>
        <v>63404250.000000022</v>
      </c>
    </row>
  </sheetData>
  <autoFilter ref="A4:AA123"/>
  <mergeCells count="98">
    <mergeCell ref="A1:V2"/>
    <mergeCell ref="A3:A4"/>
    <mergeCell ref="B3:B4"/>
    <mergeCell ref="C3:C4"/>
    <mergeCell ref="D3:D4"/>
    <mergeCell ref="E3:E4"/>
    <mergeCell ref="F3:K3"/>
    <mergeCell ref="L3:O3"/>
    <mergeCell ref="Q3:Q4"/>
    <mergeCell ref="R3:R4"/>
    <mergeCell ref="Y3:Y4"/>
    <mergeCell ref="Z3:Z4"/>
    <mergeCell ref="AA3:AA4"/>
    <mergeCell ref="A16:A17"/>
    <mergeCell ref="F16:F17"/>
    <mergeCell ref="G16:G17"/>
    <mergeCell ref="H16:H17"/>
    <mergeCell ref="I16:I17"/>
    <mergeCell ref="J16:J17"/>
    <mergeCell ref="K16:K17"/>
    <mergeCell ref="S3:S4"/>
    <mergeCell ref="T3:T4"/>
    <mergeCell ref="U3:U4"/>
    <mergeCell ref="V3:V4"/>
    <mergeCell ref="W3:W4"/>
    <mergeCell ref="X3:X4"/>
    <mergeCell ref="I21:I23"/>
    <mergeCell ref="R16:R17"/>
    <mergeCell ref="S16:S17"/>
    <mergeCell ref="T16:T17"/>
    <mergeCell ref="U16:U17"/>
    <mergeCell ref="L16:L17"/>
    <mergeCell ref="M16:M17"/>
    <mergeCell ref="N16:N17"/>
    <mergeCell ref="O16:O17"/>
    <mergeCell ref="P16:P17"/>
    <mergeCell ref="Q16:Q17"/>
    <mergeCell ref="O21:O23"/>
    <mergeCell ref="J21:J23"/>
    <mergeCell ref="K21:K23"/>
    <mergeCell ref="L21:L23"/>
    <mergeCell ref="M21:M23"/>
    <mergeCell ref="A21:A23"/>
    <mergeCell ref="D21:D23"/>
    <mergeCell ref="F21:F23"/>
    <mergeCell ref="G21:G23"/>
    <mergeCell ref="H21:H23"/>
    <mergeCell ref="X16:X17"/>
    <mergeCell ref="Y16:Y17"/>
    <mergeCell ref="Z16:Z17"/>
    <mergeCell ref="AA16:AA17"/>
    <mergeCell ref="V16:V17"/>
    <mergeCell ref="W16:W17"/>
    <mergeCell ref="N21:N23"/>
    <mergeCell ref="AA21:AA23"/>
    <mergeCell ref="P21:P23"/>
    <mergeCell ref="Q21:Q23"/>
    <mergeCell ref="R21:R23"/>
    <mergeCell ref="S21:S23"/>
    <mergeCell ref="T21:T23"/>
    <mergeCell ref="U21:U23"/>
    <mergeCell ref="V21:V23"/>
    <mergeCell ref="W21:W23"/>
    <mergeCell ref="X21:X23"/>
    <mergeCell ref="Y21:Y23"/>
    <mergeCell ref="Z21:Z23"/>
    <mergeCell ref="S79:S80"/>
    <mergeCell ref="T79:T80"/>
    <mergeCell ref="A83:A84"/>
    <mergeCell ref="B83:B84"/>
    <mergeCell ref="C83:C84"/>
    <mergeCell ref="P83:P84"/>
    <mergeCell ref="Q83:Q84"/>
    <mergeCell ref="R83:R84"/>
    <mergeCell ref="S83:S84"/>
    <mergeCell ref="T83:T84"/>
    <mergeCell ref="A79:A80"/>
    <mergeCell ref="B79:B80"/>
    <mergeCell ref="C79:C80"/>
    <mergeCell ref="P79:P80"/>
    <mergeCell ref="Q79:Q80"/>
    <mergeCell ref="R79:R80"/>
    <mergeCell ref="Y118:Y119"/>
    <mergeCell ref="Z118:Z119"/>
    <mergeCell ref="A123:G123"/>
    <mergeCell ref="X83:X84"/>
    <mergeCell ref="A118:A119"/>
    <mergeCell ref="B118:B119"/>
    <mergeCell ref="C118:C119"/>
    <mergeCell ref="E118:E119"/>
    <mergeCell ref="P118:P119"/>
    <mergeCell ref="Q118:Q119"/>
    <mergeCell ref="R118:R119"/>
    <mergeCell ref="S118:S119"/>
    <mergeCell ref="T118:T119"/>
    <mergeCell ref="U118:U119"/>
    <mergeCell ref="V118:V119"/>
    <mergeCell ref="W118:W119"/>
  </mergeCells>
  <pageMargins left="0.51180993000874897" right="0.26" top="0.42" bottom="0" header="0.31496062992126" footer="0.31496062992126"/>
  <pageSetup paperSize="9" scale="88" orientation="landscape" r:id="rId1"/>
  <rowBreaks count="6" manualBreakCount="6">
    <brk id="15" max="19" man="1"/>
    <brk id="26" max="16383" man="1"/>
    <brk id="38" max="19" man="1"/>
    <brk id="49" max="16383" man="1"/>
    <brk id="61" max="19" man="1"/>
    <brk id="108" max="1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0"/>
  <sheetViews>
    <sheetView view="pageBreakPreview" topLeftCell="B3" zoomScale="55" zoomScaleNormal="40" zoomScaleSheetLayoutView="55" workbookViewId="0">
      <pane xSplit="4" ySplit="11" topLeftCell="F53" activePane="bottomRight" state="frozen"/>
      <selection activeCell="AE56" sqref="AE56:AE57"/>
      <selection pane="topRight" activeCell="AE56" sqref="AE56:AE57"/>
      <selection pane="bottomLeft" activeCell="AE56" sqref="AE56:AE57"/>
      <selection pane="bottomRight" activeCell="AE56" sqref="AE56:AE57"/>
    </sheetView>
  </sheetViews>
  <sheetFormatPr defaultColWidth="9.125" defaultRowHeight="43.5" customHeight="1" x14ac:dyDescent="0.25"/>
  <cols>
    <col min="1" max="1" width="5.75" style="352" hidden="1" customWidth="1"/>
    <col min="2" max="2" width="6.625" style="352" customWidth="1"/>
    <col min="3" max="3" width="33.25" style="352" customWidth="1"/>
    <col min="4" max="4" width="20.125" style="390" customWidth="1"/>
    <col min="5" max="5" width="15.875" style="391" customWidth="1"/>
    <col min="6" max="6" width="22.625" style="391" customWidth="1"/>
    <col min="7" max="7" width="13.25" style="391" customWidth="1"/>
    <col min="8" max="8" width="8.25" style="352" customWidth="1"/>
    <col min="9" max="9" width="7.625" style="352" customWidth="1"/>
    <col min="10" max="10" width="10.375" style="352" customWidth="1"/>
    <col min="11" max="11" width="9.875" style="352" customWidth="1"/>
    <col min="12" max="12" width="8.75" style="352" customWidth="1"/>
    <col min="13" max="13" width="8.75" style="392" customWidth="1"/>
    <col min="14" max="16" width="10.125" style="393" customWidth="1"/>
    <col min="17" max="17" width="18.375" style="404" customWidth="1"/>
    <col min="18" max="18" width="12.875" style="394" customWidth="1"/>
    <col min="19" max="20" width="12.875" style="395" customWidth="1"/>
    <col min="21" max="21" width="28.375" style="352" customWidth="1"/>
    <col min="22" max="22" width="11.25" style="352" customWidth="1"/>
    <col min="23" max="23" width="17.625" style="441" customWidth="1"/>
    <col min="24" max="24" width="11.25" style="392" customWidth="1"/>
    <col min="25" max="25" width="43.125" style="392" customWidth="1"/>
    <col min="26" max="26" width="28.5" style="392" customWidth="1"/>
    <col min="27" max="27" width="0" style="352" hidden="1" customWidth="1"/>
    <col min="28" max="16384" width="9.125" style="352"/>
  </cols>
  <sheetData>
    <row r="1" spans="1:28" ht="121.5" customHeight="1" x14ac:dyDescent="0.25">
      <c r="A1" s="431" t="s">
        <v>1984</v>
      </c>
      <c r="B1" s="718" t="s">
        <v>2016</v>
      </c>
      <c r="C1" s="718"/>
      <c r="D1" s="718"/>
      <c r="E1" s="718"/>
      <c r="F1" s="718"/>
      <c r="G1" s="718"/>
      <c r="H1" s="718"/>
      <c r="I1" s="718"/>
      <c r="J1" s="718"/>
      <c r="K1" s="718"/>
      <c r="L1" s="718"/>
      <c r="M1" s="718"/>
      <c r="N1" s="718"/>
      <c r="O1" s="718"/>
      <c r="P1" s="718"/>
      <c r="Q1" s="718"/>
      <c r="R1" s="718"/>
      <c r="S1" s="718"/>
      <c r="T1" s="718"/>
      <c r="U1" s="718"/>
      <c r="V1" s="718"/>
      <c r="W1" s="718"/>
      <c r="X1" s="718"/>
      <c r="Y1" s="718"/>
      <c r="Z1" s="718"/>
      <c r="AA1" s="442"/>
    </row>
    <row r="2" spans="1:28" s="441" customFormat="1" ht="79.5" customHeight="1" x14ac:dyDescent="0.2">
      <c r="A2" s="719" t="s">
        <v>1984</v>
      </c>
      <c r="B2" s="721" t="s">
        <v>0</v>
      </c>
      <c r="C2" s="722" t="s">
        <v>1</v>
      </c>
      <c r="D2" s="722" t="s">
        <v>2</v>
      </c>
      <c r="E2" s="722" t="s">
        <v>3</v>
      </c>
      <c r="F2" s="722" t="s">
        <v>1987</v>
      </c>
      <c r="G2" s="722" t="s">
        <v>1784</v>
      </c>
      <c r="H2" s="723" t="s">
        <v>2001</v>
      </c>
      <c r="I2" s="723"/>
      <c r="J2" s="723"/>
      <c r="K2" s="723"/>
      <c r="L2" s="723"/>
      <c r="M2" s="723"/>
      <c r="N2" s="723" t="s">
        <v>2002</v>
      </c>
      <c r="O2" s="723"/>
      <c r="P2" s="723"/>
      <c r="Q2" s="700" t="s">
        <v>1978</v>
      </c>
      <c r="R2" s="724" t="s">
        <v>1868</v>
      </c>
      <c r="S2" s="700" t="s">
        <v>1869</v>
      </c>
      <c r="T2" s="700" t="s">
        <v>2012</v>
      </c>
      <c r="U2" s="700" t="s">
        <v>1914</v>
      </c>
      <c r="V2" s="700" t="s">
        <v>1916</v>
      </c>
      <c r="W2" s="700" t="s">
        <v>1918</v>
      </c>
      <c r="X2" s="700" t="s">
        <v>10</v>
      </c>
      <c r="Y2" s="700" t="s">
        <v>1616</v>
      </c>
      <c r="Z2" s="700" t="s">
        <v>1919</v>
      </c>
      <c r="AA2" s="438"/>
    </row>
    <row r="3" spans="1:28" s="441" customFormat="1" ht="97.5" customHeight="1" x14ac:dyDescent="0.2">
      <c r="A3" s="720"/>
      <c r="B3" s="721"/>
      <c r="C3" s="722"/>
      <c r="D3" s="722"/>
      <c r="E3" s="722"/>
      <c r="F3" s="722"/>
      <c r="G3" s="722"/>
      <c r="H3" s="445" t="s">
        <v>1986</v>
      </c>
      <c r="I3" s="353" t="s">
        <v>13</v>
      </c>
      <c r="J3" s="443" t="s">
        <v>15</v>
      </c>
      <c r="K3" s="443" t="s">
        <v>16</v>
      </c>
      <c r="L3" s="443" t="s">
        <v>17</v>
      </c>
      <c r="M3" s="443" t="s">
        <v>14</v>
      </c>
      <c r="N3" s="445" t="s">
        <v>1985</v>
      </c>
      <c r="O3" s="353" t="s">
        <v>2003</v>
      </c>
      <c r="P3" s="444" t="s">
        <v>2004</v>
      </c>
      <c r="Q3" s="700"/>
      <c r="R3" s="724"/>
      <c r="S3" s="700"/>
      <c r="T3" s="700"/>
      <c r="U3" s="700"/>
      <c r="V3" s="700"/>
      <c r="W3" s="700"/>
      <c r="X3" s="700"/>
      <c r="Y3" s="700"/>
      <c r="Z3" s="700"/>
      <c r="AA3" s="438"/>
    </row>
    <row r="4" spans="1:28" ht="46.5" customHeight="1" x14ac:dyDescent="0.25">
      <c r="A4" s="354">
        <v>3</v>
      </c>
      <c r="B4" s="354">
        <v>1</v>
      </c>
      <c r="C4" s="311" t="s">
        <v>1545</v>
      </c>
      <c r="D4" s="355" t="s">
        <v>35</v>
      </c>
      <c r="E4" s="311" t="s">
        <v>1623</v>
      </c>
      <c r="F4" s="399" t="s">
        <v>1988</v>
      </c>
      <c r="G4" s="356" t="s">
        <v>1546</v>
      </c>
      <c r="H4" s="354" t="s">
        <v>27</v>
      </c>
      <c r="I4" s="354" t="s">
        <v>485</v>
      </c>
      <c r="J4" s="357">
        <v>32.6</v>
      </c>
      <c r="K4" s="358">
        <v>14.8</v>
      </c>
      <c r="L4" s="357">
        <f t="shared" ref="L4:L10" si="0">J4-K4</f>
        <v>17.8</v>
      </c>
      <c r="M4" s="357" t="s">
        <v>28</v>
      </c>
      <c r="N4" s="350">
        <v>18</v>
      </c>
      <c r="O4" s="350">
        <v>978</v>
      </c>
      <c r="P4" s="351">
        <v>32.6</v>
      </c>
      <c r="Q4" s="405">
        <v>468</v>
      </c>
      <c r="R4" s="359">
        <f t="shared" ref="R4:R10" si="1">K4/Q4</f>
        <v>3.1623931623931623E-2</v>
      </c>
      <c r="S4" s="360">
        <v>4</v>
      </c>
      <c r="T4" s="360" t="s">
        <v>2008</v>
      </c>
      <c r="U4" s="283" t="s">
        <v>1915</v>
      </c>
      <c r="V4" s="283" t="s">
        <v>1917</v>
      </c>
      <c r="W4" s="708" t="s">
        <v>1654</v>
      </c>
      <c r="X4" s="709"/>
      <c r="Y4" s="286" t="s">
        <v>1617</v>
      </c>
      <c r="Z4" s="286" t="s">
        <v>1921</v>
      </c>
      <c r="AA4" s="398">
        <f>J4-P4</f>
        <v>0</v>
      </c>
      <c r="AB4" s="361"/>
    </row>
    <row r="5" spans="1:28" ht="43.5" customHeight="1" x14ac:dyDescent="0.25">
      <c r="A5" s="354">
        <v>4</v>
      </c>
      <c r="B5" s="354">
        <v>2</v>
      </c>
      <c r="C5" s="310" t="s">
        <v>127</v>
      </c>
      <c r="D5" s="355" t="s">
        <v>35</v>
      </c>
      <c r="E5" s="311" t="s">
        <v>1623</v>
      </c>
      <c r="F5" s="399" t="s">
        <v>1988</v>
      </c>
      <c r="G5" s="356" t="s">
        <v>128</v>
      </c>
      <c r="H5" s="354" t="s">
        <v>27</v>
      </c>
      <c r="I5" s="354" t="s">
        <v>131</v>
      </c>
      <c r="J5" s="357">
        <v>64.8</v>
      </c>
      <c r="K5" s="358">
        <v>28.7</v>
      </c>
      <c r="L5" s="357">
        <f t="shared" si="0"/>
        <v>36.099999999999994</v>
      </c>
      <c r="M5" s="357" t="s">
        <v>28</v>
      </c>
      <c r="N5" s="350" t="s">
        <v>29</v>
      </c>
      <c r="O5" s="350" t="s">
        <v>132</v>
      </c>
      <c r="P5" s="351">
        <v>64.8</v>
      </c>
      <c r="Q5" s="405">
        <v>759.59999999999991</v>
      </c>
      <c r="R5" s="359">
        <f t="shared" si="1"/>
        <v>3.7783043707214324E-2</v>
      </c>
      <c r="S5" s="360">
        <v>1</v>
      </c>
      <c r="T5" s="360" t="s">
        <v>2008</v>
      </c>
      <c r="U5" s="283" t="s">
        <v>1915</v>
      </c>
      <c r="V5" s="283" t="s">
        <v>1917</v>
      </c>
      <c r="W5" s="438" t="s">
        <v>129</v>
      </c>
      <c r="X5" s="283" t="s">
        <v>25</v>
      </c>
      <c r="Y5" s="286" t="s">
        <v>1617</v>
      </c>
      <c r="Z5" s="286" t="s">
        <v>1921</v>
      </c>
      <c r="AA5" s="398">
        <f t="shared" ref="AA5:AA68" si="2">J5-P5</f>
        <v>0</v>
      </c>
      <c r="AB5" s="361"/>
    </row>
    <row r="6" spans="1:28" ht="43.5" customHeight="1" x14ac:dyDescent="0.25">
      <c r="A6" s="354">
        <v>6</v>
      </c>
      <c r="B6" s="354">
        <v>3</v>
      </c>
      <c r="C6" s="310" t="s">
        <v>198</v>
      </c>
      <c r="D6" s="355" t="s">
        <v>35</v>
      </c>
      <c r="E6" s="311" t="s">
        <v>1623</v>
      </c>
      <c r="F6" s="399" t="s">
        <v>1988</v>
      </c>
      <c r="G6" s="356" t="s">
        <v>199</v>
      </c>
      <c r="H6" s="354" t="s">
        <v>27</v>
      </c>
      <c r="I6" s="354" t="s">
        <v>203</v>
      </c>
      <c r="J6" s="357">
        <v>97.1</v>
      </c>
      <c r="K6" s="358">
        <v>40.6</v>
      </c>
      <c r="L6" s="357">
        <f t="shared" si="0"/>
        <v>56.499999999999993</v>
      </c>
      <c r="M6" s="357" t="s">
        <v>28</v>
      </c>
      <c r="N6" s="350" t="s">
        <v>29</v>
      </c>
      <c r="O6" s="350">
        <v>991</v>
      </c>
      <c r="P6" s="351">
        <v>97.1</v>
      </c>
      <c r="Q6" s="405">
        <v>1835.9999999999998</v>
      </c>
      <c r="R6" s="359">
        <f t="shared" si="1"/>
        <v>2.2113289760348587E-2</v>
      </c>
      <c r="S6" s="360">
        <v>5</v>
      </c>
      <c r="T6" s="360" t="s">
        <v>2008</v>
      </c>
      <c r="U6" s="283" t="s">
        <v>1915</v>
      </c>
      <c r="V6" s="283" t="s">
        <v>1917</v>
      </c>
      <c r="W6" s="438" t="s">
        <v>201</v>
      </c>
      <c r="X6" s="283" t="s">
        <v>25</v>
      </c>
      <c r="Y6" s="286" t="s">
        <v>1617</v>
      </c>
      <c r="Z6" s="286" t="s">
        <v>1921</v>
      </c>
      <c r="AA6" s="398">
        <f t="shared" si="2"/>
        <v>0</v>
      </c>
      <c r="AB6" s="361"/>
    </row>
    <row r="7" spans="1:28" ht="43.5" customHeight="1" x14ac:dyDescent="0.25">
      <c r="A7" s="354">
        <v>7</v>
      </c>
      <c r="B7" s="354">
        <v>4</v>
      </c>
      <c r="C7" s="310" t="s">
        <v>259</v>
      </c>
      <c r="D7" s="355" t="s">
        <v>35</v>
      </c>
      <c r="E7" s="311" t="s">
        <v>1623</v>
      </c>
      <c r="F7" s="399" t="s">
        <v>1988</v>
      </c>
      <c r="G7" s="356" t="s">
        <v>260</v>
      </c>
      <c r="H7" s="354" t="s">
        <v>27</v>
      </c>
      <c r="I7" s="354" t="s">
        <v>263</v>
      </c>
      <c r="J7" s="357">
        <v>32.299999999999997</v>
      </c>
      <c r="K7" s="358">
        <v>12.9</v>
      </c>
      <c r="L7" s="357">
        <f t="shared" si="0"/>
        <v>19.399999999999999</v>
      </c>
      <c r="M7" s="357" t="s">
        <v>28</v>
      </c>
      <c r="N7" s="350" t="s">
        <v>29</v>
      </c>
      <c r="O7" s="350">
        <v>1001</v>
      </c>
      <c r="P7" s="351">
        <v>32.299999999999997</v>
      </c>
      <c r="Q7" s="405">
        <v>684</v>
      </c>
      <c r="R7" s="359">
        <f t="shared" si="1"/>
        <v>1.8859649122807017E-2</v>
      </c>
      <c r="S7" s="360">
        <v>6</v>
      </c>
      <c r="T7" s="360" t="s">
        <v>2008</v>
      </c>
      <c r="U7" s="283" t="s">
        <v>1915</v>
      </c>
      <c r="V7" s="283" t="s">
        <v>1917</v>
      </c>
      <c r="W7" s="438" t="s">
        <v>261</v>
      </c>
      <c r="X7" s="283" t="s">
        <v>25</v>
      </c>
      <c r="Y7" s="286" t="s">
        <v>1617</v>
      </c>
      <c r="Z7" s="286" t="s">
        <v>1921</v>
      </c>
      <c r="AA7" s="398">
        <f t="shared" si="2"/>
        <v>0</v>
      </c>
      <c r="AB7" s="361"/>
    </row>
    <row r="8" spans="1:28" ht="43.5" customHeight="1" x14ac:dyDescent="0.25">
      <c r="A8" s="354">
        <v>8</v>
      </c>
      <c r="B8" s="354">
        <v>5</v>
      </c>
      <c r="C8" s="310" t="s">
        <v>1555</v>
      </c>
      <c r="D8" s="355" t="s">
        <v>35</v>
      </c>
      <c r="E8" s="311" t="s">
        <v>1623</v>
      </c>
      <c r="F8" s="399" t="s">
        <v>1988</v>
      </c>
      <c r="G8" s="356" t="s">
        <v>1549</v>
      </c>
      <c r="H8" s="354" t="s">
        <v>27</v>
      </c>
      <c r="I8" s="354" t="s">
        <v>289</v>
      </c>
      <c r="J8" s="357">
        <v>162</v>
      </c>
      <c r="K8" s="358">
        <v>63.3</v>
      </c>
      <c r="L8" s="357">
        <f t="shared" si="0"/>
        <v>98.7</v>
      </c>
      <c r="M8" s="357" t="s">
        <v>28</v>
      </c>
      <c r="N8" s="350" t="s">
        <v>29</v>
      </c>
      <c r="O8" s="350">
        <v>1005</v>
      </c>
      <c r="P8" s="351">
        <v>162</v>
      </c>
      <c r="Q8" s="405">
        <v>2772</v>
      </c>
      <c r="R8" s="359">
        <f t="shared" si="1"/>
        <v>2.2835497835497834E-2</v>
      </c>
      <c r="S8" s="360">
        <v>5</v>
      </c>
      <c r="T8" s="360" t="s">
        <v>2008</v>
      </c>
      <c r="U8" s="283" t="s">
        <v>1915</v>
      </c>
      <c r="V8" s="283" t="s">
        <v>1917</v>
      </c>
      <c r="W8" s="438" t="s">
        <v>1551</v>
      </c>
      <c r="X8" s="283" t="s">
        <v>25</v>
      </c>
      <c r="Y8" s="286" t="s">
        <v>1617</v>
      </c>
      <c r="Z8" s="286" t="s">
        <v>1921</v>
      </c>
      <c r="AA8" s="398">
        <f t="shared" si="2"/>
        <v>0</v>
      </c>
      <c r="AB8" s="361"/>
    </row>
    <row r="9" spans="1:28" ht="43.5" customHeight="1" x14ac:dyDescent="0.25">
      <c r="A9" s="354">
        <v>9</v>
      </c>
      <c r="B9" s="354">
        <v>6</v>
      </c>
      <c r="C9" s="310" t="s">
        <v>1556</v>
      </c>
      <c r="D9" s="355" t="s">
        <v>35</v>
      </c>
      <c r="E9" s="311" t="s">
        <v>1623</v>
      </c>
      <c r="F9" s="399" t="s">
        <v>1988</v>
      </c>
      <c r="G9" s="356" t="s">
        <v>1553</v>
      </c>
      <c r="H9" s="354" t="s">
        <v>27</v>
      </c>
      <c r="I9" s="354" t="s">
        <v>325</v>
      </c>
      <c r="J9" s="357">
        <v>32.6</v>
      </c>
      <c r="K9" s="358">
        <v>12.3</v>
      </c>
      <c r="L9" s="357">
        <f t="shared" si="0"/>
        <v>20.3</v>
      </c>
      <c r="M9" s="357" t="s">
        <v>28</v>
      </c>
      <c r="N9" s="350" t="s">
        <v>29</v>
      </c>
      <c r="O9" s="350">
        <v>1017</v>
      </c>
      <c r="P9" s="351">
        <v>32.6</v>
      </c>
      <c r="Q9" s="405">
        <v>468</v>
      </c>
      <c r="R9" s="359">
        <f t="shared" si="1"/>
        <v>2.6282051282051282E-2</v>
      </c>
      <c r="S9" s="360">
        <v>3</v>
      </c>
      <c r="T9" s="360" t="s">
        <v>2008</v>
      </c>
      <c r="U9" s="283" t="s">
        <v>1915</v>
      </c>
      <c r="V9" s="283" t="s">
        <v>1917</v>
      </c>
      <c r="W9" s="438" t="s">
        <v>1554</v>
      </c>
      <c r="X9" s="283" t="s">
        <v>25</v>
      </c>
      <c r="Y9" s="286" t="s">
        <v>1617</v>
      </c>
      <c r="Z9" s="286" t="s">
        <v>1921</v>
      </c>
      <c r="AA9" s="398">
        <f t="shared" si="2"/>
        <v>0</v>
      </c>
      <c r="AB9" s="361"/>
    </row>
    <row r="10" spans="1:28" ht="43.5" customHeight="1" x14ac:dyDescent="0.25">
      <c r="A10" s="734">
        <v>11</v>
      </c>
      <c r="B10" s="734">
        <v>7</v>
      </c>
      <c r="C10" s="311" t="s">
        <v>375</v>
      </c>
      <c r="D10" s="355" t="s">
        <v>35</v>
      </c>
      <c r="E10" s="311" t="s">
        <v>1623</v>
      </c>
      <c r="F10" s="399" t="s">
        <v>1988</v>
      </c>
      <c r="G10" s="356" t="s">
        <v>376</v>
      </c>
      <c r="H10" s="734" t="s">
        <v>27</v>
      </c>
      <c r="I10" s="734" t="s">
        <v>379</v>
      </c>
      <c r="J10" s="717">
        <v>64.8</v>
      </c>
      <c r="K10" s="738">
        <v>24.4</v>
      </c>
      <c r="L10" s="717">
        <f t="shared" si="0"/>
        <v>40.4</v>
      </c>
      <c r="M10" s="717" t="s">
        <v>28</v>
      </c>
      <c r="N10" s="735" t="s">
        <v>29</v>
      </c>
      <c r="O10" s="735">
        <v>1019</v>
      </c>
      <c r="P10" s="731">
        <v>64.8</v>
      </c>
      <c r="Q10" s="732">
        <v>1152</v>
      </c>
      <c r="R10" s="713">
        <f t="shared" si="1"/>
        <v>2.1180555555555553E-2</v>
      </c>
      <c r="S10" s="407">
        <v>1</v>
      </c>
      <c r="T10" s="362" t="s">
        <v>2008</v>
      </c>
      <c r="U10" s="706" t="s">
        <v>1915</v>
      </c>
      <c r="V10" s="706" t="s">
        <v>1917</v>
      </c>
      <c r="W10" s="736" t="s">
        <v>377</v>
      </c>
      <c r="X10" s="706" t="s">
        <v>25</v>
      </c>
      <c r="Y10" s="704" t="s">
        <v>1617</v>
      </c>
      <c r="Z10" s="704" t="s">
        <v>1921</v>
      </c>
      <c r="AA10" s="398">
        <f t="shared" si="2"/>
        <v>0</v>
      </c>
      <c r="AB10" s="361"/>
    </row>
    <row r="11" spans="1:28" ht="43.5" customHeight="1" x14ac:dyDescent="0.25">
      <c r="A11" s="734"/>
      <c r="B11" s="734"/>
      <c r="C11" s="311" t="s">
        <v>381</v>
      </c>
      <c r="D11" s="355" t="s">
        <v>35</v>
      </c>
      <c r="E11" s="311" t="s">
        <v>1623</v>
      </c>
      <c r="F11" s="399" t="s">
        <v>1988</v>
      </c>
      <c r="G11" s="356" t="s">
        <v>382</v>
      </c>
      <c r="H11" s="734"/>
      <c r="I11" s="734"/>
      <c r="J11" s="717"/>
      <c r="K11" s="738"/>
      <c r="L11" s="717"/>
      <c r="M11" s="717"/>
      <c r="N11" s="735"/>
      <c r="O11" s="735"/>
      <c r="P11" s="731"/>
      <c r="Q11" s="733"/>
      <c r="R11" s="714"/>
      <c r="S11" s="360">
        <v>1</v>
      </c>
      <c r="T11" s="360" t="s">
        <v>2008</v>
      </c>
      <c r="U11" s="707"/>
      <c r="V11" s="707"/>
      <c r="W11" s="737"/>
      <c r="X11" s="707"/>
      <c r="Y11" s="705"/>
      <c r="Z11" s="705"/>
      <c r="AA11" s="398">
        <f t="shared" si="2"/>
        <v>0</v>
      </c>
      <c r="AB11" s="361"/>
    </row>
    <row r="12" spans="1:28" ht="43.5" customHeight="1" x14ac:dyDescent="0.25">
      <c r="A12" s="354">
        <v>12</v>
      </c>
      <c r="B12" s="354">
        <v>8</v>
      </c>
      <c r="C12" s="311" t="s">
        <v>1560</v>
      </c>
      <c r="D12" s="355" t="s">
        <v>35</v>
      </c>
      <c r="E12" s="311" t="s">
        <v>1623</v>
      </c>
      <c r="F12" s="399" t="s">
        <v>1988</v>
      </c>
      <c r="G12" s="356" t="s">
        <v>1757</v>
      </c>
      <c r="H12" s="354" t="s">
        <v>27</v>
      </c>
      <c r="I12" s="354" t="s">
        <v>408</v>
      </c>
      <c r="J12" s="357">
        <v>162.4</v>
      </c>
      <c r="K12" s="358">
        <v>58.8</v>
      </c>
      <c r="L12" s="357">
        <f>J12-K12</f>
        <v>103.60000000000001</v>
      </c>
      <c r="M12" s="357" t="s">
        <v>28</v>
      </c>
      <c r="N12" s="350" t="s">
        <v>29</v>
      </c>
      <c r="O12" s="350">
        <v>1024</v>
      </c>
      <c r="P12" s="351">
        <v>162.4</v>
      </c>
      <c r="Q12" s="406">
        <v>2772</v>
      </c>
      <c r="R12" s="359">
        <f t="shared" ref="R12:R43" si="3">K12/Q12</f>
        <v>2.121212121212121E-2</v>
      </c>
      <c r="S12" s="360">
        <v>7</v>
      </c>
      <c r="T12" s="360" t="s">
        <v>2008</v>
      </c>
      <c r="U12" s="283" t="s">
        <v>1915</v>
      </c>
      <c r="V12" s="283" t="s">
        <v>1917</v>
      </c>
      <c r="W12" s="285" t="s">
        <v>1558</v>
      </c>
      <c r="X12" s="283" t="s">
        <v>25</v>
      </c>
      <c r="Y12" s="286" t="s">
        <v>1617</v>
      </c>
      <c r="Z12" s="286" t="s">
        <v>1921</v>
      </c>
      <c r="AA12" s="398">
        <f t="shared" si="2"/>
        <v>0</v>
      </c>
      <c r="AB12" s="361"/>
    </row>
    <row r="13" spans="1:28" ht="43.5" customHeight="1" x14ac:dyDescent="0.25">
      <c r="A13" s="354">
        <v>13</v>
      </c>
      <c r="B13" s="354">
        <v>9</v>
      </c>
      <c r="C13" s="310" t="s">
        <v>843</v>
      </c>
      <c r="D13" s="355" t="s">
        <v>35</v>
      </c>
      <c r="E13" s="311" t="s">
        <v>1624</v>
      </c>
      <c r="F13" s="399" t="s">
        <v>1988</v>
      </c>
      <c r="G13" s="356" t="s">
        <v>844</v>
      </c>
      <c r="H13" s="354">
        <v>5</v>
      </c>
      <c r="I13" s="354">
        <v>5</v>
      </c>
      <c r="J13" s="357">
        <v>272.2</v>
      </c>
      <c r="K13" s="358">
        <v>4.5999999999999996</v>
      </c>
      <c r="L13" s="357">
        <f>J13-K13</f>
        <v>267.59999999999997</v>
      </c>
      <c r="M13" s="357" t="s">
        <v>28</v>
      </c>
      <c r="N13" s="350">
        <v>18</v>
      </c>
      <c r="O13" s="350">
        <v>759</v>
      </c>
      <c r="P13" s="351">
        <v>272.2</v>
      </c>
      <c r="Q13" s="406">
        <v>1152</v>
      </c>
      <c r="R13" s="359">
        <f t="shared" si="3"/>
        <v>3.9930555555555552E-3</v>
      </c>
      <c r="S13" s="360">
        <v>1</v>
      </c>
      <c r="T13" s="360" t="s">
        <v>2008</v>
      </c>
      <c r="U13" s="283" t="s">
        <v>1915</v>
      </c>
      <c r="V13" s="283" t="s">
        <v>1917</v>
      </c>
      <c r="W13" s="285" t="s">
        <v>1569</v>
      </c>
      <c r="X13" s="283" t="s">
        <v>25</v>
      </c>
      <c r="Y13" s="286" t="s">
        <v>1617</v>
      </c>
      <c r="Z13" s="286" t="s">
        <v>1921</v>
      </c>
      <c r="AA13" s="398">
        <f t="shared" si="2"/>
        <v>0</v>
      </c>
      <c r="AB13" s="361"/>
    </row>
    <row r="14" spans="1:28" ht="43.5" customHeight="1" x14ac:dyDescent="0.25">
      <c r="A14" s="354">
        <v>14</v>
      </c>
      <c r="B14" s="354">
        <v>10</v>
      </c>
      <c r="C14" s="310" t="s">
        <v>1620</v>
      </c>
      <c r="D14" s="355" t="s">
        <v>35</v>
      </c>
      <c r="E14" s="311" t="s">
        <v>1625</v>
      </c>
      <c r="F14" s="399" t="s">
        <v>1988</v>
      </c>
      <c r="G14" s="356" t="s">
        <v>1570</v>
      </c>
      <c r="H14" s="354" t="s">
        <v>424</v>
      </c>
      <c r="I14" s="354" t="s">
        <v>485</v>
      </c>
      <c r="J14" s="357">
        <v>36.5</v>
      </c>
      <c r="K14" s="358">
        <v>12.7</v>
      </c>
      <c r="L14" s="357">
        <f>J14-K14</f>
        <v>23.8</v>
      </c>
      <c r="M14" s="357" t="s">
        <v>28</v>
      </c>
      <c r="N14" s="350" t="s">
        <v>29</v>
      </c>
      <c r="O14" s="350" t="s">
        <v>486</v>
      </c>
      <c r="P14" s="351">
        <v>36.5</v>
      </c>
      <c r="Q14" s="406">
        <v>684</v>
      </c>
      <c r="R14" s="359">
        <f t="shared" si="3"/>
        <v>1.8567251461988302E-2</v>
      </c>
      <c r="S14" s="360">
        <v>5</v>
      </c>
      <c r="T14" s="360" t="s">
        <v>2008</v>
      </c>
      <c r="U14" s="283" t="s">
        <v>1915</v>
      </c>
      <c r="V14" s="283" t="s">
        <v>1917</v>
      </c>
      <c r="W14" s="401" t="s">
        <v>2010</v>
      </c>
      <c r="X14" s="701" t="s">
        <v>2015</v>
      </c>
      <c r="Y14" s="702"/>
      <c r="Z14" s="703"/>
      <c r="AA14" s="398">
        <f t="shared" si="2"/>
        <v>0</v>
      </c>
      <c r="AB14" s="361"/>
    </row>
    <row r="15" spans="1:28" ht="43.5" customHeight="1" x14ac:dyDescent="0.25">
      <c r="A15" s="354">
        <v>18</v>
      </c>
      <c r="B15" s="354">
        <v>11</v>
      </c>
      <c r="C15" s="310" t="s">
        <v>534</v>
      </c>
      <c r="D15" s="355" t="s">
        <v>35</v>
      </c>
      <c r="E15" s="311" t="s">
        <v>1625</v>
      </c>
      <c r="F15" s="399" t="s">
        <v>1988</v>
      </c>
      <c r="G15" s="356" t="s">
        <v>535</v>
      </c>
      <c r="H15" s="354" t="s">
        <v>424</v>
      </c>
      <c r="I15" s="354" t="s">
        <v>137</v>
      </c>
      <c r="J15" s="357">
        <v>291.2</v>
      </c>
      <c r="K15" s="358">
        <v>100.4</v>
      </c>
      <c r="L15" s="357">
        <f t="shared" ref="L15:L55" si="4">J15-K15</f>
        <v>190.79999999999998</v>
      </c>
      <c r="M15" s="357" t="s">
        <v>28</v>
      </c>
      <c r="N15" s="350" t="s">
        <v>29</v>
      </c>
      <c r="O15" s="350" t="s">
        <v>539</v>
      </c>
      <c r="P15" s="351">
        <v>291.2</v>
      </c>
      <c r="Q15" s="406">
        <v>2304</v>
      </c>
      <c r="R15" s="359">
        <f t="shared" si="3"/>
        <v>4.3576388888888894E-2</v>
      </c>
      <c r="S15" s="360">
        <v>6</v>
      </c>
      <c r="T15" s="360" t="s">
        <v>2008</v>
      </c>
      <c r="U15" s="283" t="s">
        <v>1915</v>
      </c>
      <c r="V15" s="283" t="s">
        <v>1917</v>
      </c>
      <c r="W15" s="285" t="s">
        <v>537</v>
      </c>
      <c r="X15" s="286" t="s">
        <v>25</v>
      </c>
      <c r="Y15" s="286" t="s">
        <v>1617</v>
      </c>
      <c r="Z15" s="286" t="s">
        <v>1921</v>
      </c>
      <c r="AA15" s="398">
        <f t="shared" si="2"/>
        <v>0</v>
      </c>
      <c r="AB15" s="361"/>
    </row>
    <row r="16" spans="1:28" ht="43.5" customHeight="1" x14ac:dyDescent="0.25">
      <c r="A16" s="354">
        <v>19</v>
      </c>
      <c r="B16" s="354">
        <v>12</v>
      </c>
      <c r="C16" s="311" t="s">
        <v>1638</v>
      </c>
      <c r="D16" s="355" t="s">
        <v>35</v>
      </c>
      <c r="E16" s="311" t="s">
        <v>1625</v>
      </c>
      <c r="F16" s="399" t="s">
        <v>1988</v>
      </c>
      <c r="G16" s="356" t="s">
        <v>1749</v>
      </c>
      <c r="H16" s="354" t="s">
        <v>424</v>
      </c>
      <c r="I16" s="354" t="s">
        <v>146</v>
      </c>
      <c r="J16" s="357">
        <v>146.5</v>
      </c>
      <c r="K16" s="358">
        <v>50.1</v>
      </c>
      <c r="L16" s="357">
        <f t="shared" si="4"/>
        <v>96.4</v>
      </c>
      <c r="M16" s="357" t="s">
        <v>28</v>
      </c>
      <c r="N16" s="350" t="s">
        <v>29</v>
      </c>
      <c r="O16" s="350" t="s">
        <v>543</v>
      </c>
      <c r="P16" s="351">
        <v>146.5</v>
      </c>
      <c r="Q16" s="406">
        <v>2304</v>
      </c>
      <c r="R16" s="359">
        <f t="shared" si="3"/>
        <v>2.1744791666666666E-2</v>
      </c>
      <c r="S16" s="360">
        <v>3</v>
      </c>
      <c r="T16" s="360" t="s">
        <v>2008</v>
      </c>
      <c r="U16" s="283" t="s">
        <v>1915</v>
      </c>
      <c r="V16" s="283" t="s">
        <v>1917</v>
      </c>
      <c r="W16" s="285" t="s">
        <v>541</v>
      </c>
      <c r="X16" s="286" t="s">
        <v>25</v>
      </c>
      <c r="Y16" s="286" t="s">
        <v>1617</v>
      </c>
      <c r="Z16" s="286" t="s">
        <v>1921</v>
      </c>
      <c r="AA16" s="398">
        <f t="shared" si="2"/>
        <v>0</v>
      </c>
      <c r="AB16" s="361"/>
    </row>
    <row r="17" spans="1:28" ht="43.5" customHeight="1" x14ac:dyDescent="0.25">
      <c r="A17" s="354">
        <v>20</v>
      </c>
      <c r="B17" s="354">
        <v>13</v>
      </c>
      <c r="C17" s="311" t="s">
        <v>1639</v>
      </c>
      <c r="D17" s="355" t="s">
        <v>35</v>
      </c>
      <c r="E17" s="311" t="s">
        <v>1625</v>
      </c>
      <c r="F17" s="399" t="s">
        <v>1988</v>
      </c>
      <c r="G17" s="356" t="s">
        <v>546</v>
      </c>
      <c r="H17" s="354" t="s">
        <v>424</v>
      </c>
      <c r="I17" s="354" t="s">
        <v>161</v>
      </c>
      <c r="J17" s="357">
        <v>73.5</v>
      </c>
      <c r="K17" s="358">
        <v>24.9</v>
      </c>
      <c r="L17" s="357">
        <f t="shared" si="4"/>
        <v>48.6</v>
      </c>
      <c r="M17" s="357" t="s">
        <v>28</v>
      </c>
      <c r="N17" s="350" t="s">
        <v>29</v>
      </c>
      <c r="O17" s="350" t="s">
        <v>549</v>
      </c>
      <c r="P17" s="351">
        <v>73.5</v>
      </c>
      <c r="Q17" s="406">
        <v>1152</v>
      </c>
      <c r="R17" s="359">
        <f t="shared" si="3"/>
        <v>2.1614583333333333E-2</v>
      </c>
      <c r="S17" s="360">
        <v>4</v>
      </c>
      <c r="T17" s="360" t="s">
        <v>2008</v>
      </c>
      <c r="U17" s="283" t="s">
        <v>1915</v>
      </c>
      <c r="V17" s="283" t="s">
        <v>1917</v>
      </c>
      <c r="W17" s="285" t="s">
        <v>547</v>
      </c>
      <c r="X17" s="286" t="s">
        <v>25</v>
      </c>
      <c r="Y17" s="286" t="s">
        <v>1617</v>
      </c>
      <c r="Z17" s="286" t="s">
        <v>1921</v>
      </c>
      <c r="AA17" s="398">
        <f t="shared" si="2"/>
        <v>0</v>
      </c>
      <c r="AB17" s="361"/>
    </row>
    <row r="18" spans="1:28" ht="53.25" customHeight="1" x14ac:dyDescent="0.25">
      <c r="A18" s="354">
        <v>21</v>
      </c>
      <c r="B18" s="354">
        <v>14</v>
      </c>
      <c r="C18" s="310" t="s">
        <v>1640</v>
      </c>
      <c r="D18" s="355" t="s">
        <v>35</v>
      </c>
      <c r="E18" s="311" t="s">
        <v>1625</v>
      </c>
      <c r="F18" s="399" t="s">
        <v>1988</v>
      </c>
      <c r="G18" s="356" t="s">
        <v>1641</v>
      </c>
      <c r="H18" s="354" t="s">
        <v>424</v>
      </c>
      <c r="I18" s="354" t="s">
        <v>182</v>
      </c>
      <c r="J18" s="357">
        <v>184.6</v>
      </c>
      <c r="K18" s="358">
        <v>62.4</v>
      </c>
      <c r="L18" s="357">
        <f t="shared" si="4"/>
        <v>122.19999999999999</v>
      </c>
      <c r="M18" s="357" t="s">
        <v>28</v>
      </c>
      <c r="N18" s="350" t="s">
        <v>29</v>
      </c>
      <c r="O18" s="350" t="s">
        <v>559</v>
      </c>
      <c r="P18" s="351">
        <v>184.6</v>
      </c>
      <c r="Q18" s="406">
        <v>2772</v>
      </c>
      <c r="R18" s="359">
        <f t="shared" si="3"/>
        <v>2.2510822510822509E-2</v>
      </c>
      <c r="S18" s="360">
        <v>9</v>
      </c>
      <c r="T18" s="360" t="s">
        <v>2008</v>
      </c>
      <c r="U18" s="283" t="s">
        <v>1915</v>
      </c>
      <c r="V18" s="283" t="s">
        <v>1917</v>
      </c>
      <c r="W18" s="401" t="s">
        <v>1979</v>
      </c>
      <c r="X18" s="701" t="s">
        <v>2015</v>
      </c>
      <c r="Y18" s="702"/>
      <c r="Z18" s="703"/>
      <c r="AA18" s="398">
        <f t="shared" si="2"/>
        <v>0</v>
      </c>
      <c r="AB18" s="361"/>
    </row>
    <row r="19" spans="1:28" ht="43.5" customHeight="1" x14ac:dyDescent="0.25">
      <c r="A19" s="354">
        <v>22</v>
      </c>
      <c r="B19" s="354">
        <v>15</v>
      </c>
      <c r="C19" s="310" t="s">
        <v>1642</v>
      </c>
      <c r="D19" s="355" t="s">
        <v>35</v>
      </c>
      <c r="E19" s="311" t="s">
        <v>1625</v>
      </c>
      <c r="F19" s="399" t="s">
        <v>1988</v>
      </c>
      <c r="G19" s="356" t="s">
        <v>1643</v>
      </c>
      <c r="H19" s="354" t="s">
        <v>424</v>
      </c>
      <c r="I19" s="354" t="s">
        <v>575</v>
      </c>
      <c r="J19" s="357">
        <v>111.9</v>
      </c>
      <c r="K19" s="358">
        <v>37.6</v>
      </c>
      <c r="L19" s="357">
        <f t="shared" si="4"/>
        <v>74.300000000000011</v>
      </c>
      <c r="M19" s="357" t="s">
        <v>28</v>
      </c>
      <c r="N19" s="350" t="s">
        <v>29</v>
      </c>
      <c r="O19" s="350" t="s">
        <v>576</v>
      </c>
      <c r="P19" s="351">
        <v>111.9</v>
      </c>
      <c r="Q19" s="406">
        <v>1843.2</v>
      </c>
      <c r="R19" s="359">
        <f t="shared" si="3"/>
        <v>2.0399305555555556E-2</v>
      </c>
      <c r="S19" s="360">
        <v>7</v>
      </c>
      <c r="T19" s="360" t="s">
        <v>2008</v>
      </c>
      <c r="U19" s="283" t="s">
        <v>1915</v>
      </c>
      <c r="V19" s="283" t="s">
        <v>1917</v>
      </c>
      <c r="W19" s="285" t="s">
        <v>1644</v>
      </c>
      <c r="X19" s="286" t="s">
        <v>25</v>
      </c>
      <c r="Y19" s="286" t="s">
        <v>1617</v>
      </c>
      <c r="Z19" s="286" t="s">
        <v>1921</v>
      </c>
      <c r="AA19" s="398">
        <f t="shared" si="2"/>
        <v>0</v>
      </c>
      <c r="AB19" s="361"/>
    </row>
    <row r="20" spans="1:28" ht="43.5" customHeight="1" x14ac:dyDescent="0.25">
      <c r="A20" s="354">
        <v>23</v>
      </c>
      <c r="B20" s="354">
        <v>16</v>
      </c>
      <c r="C20" s="311" t="s">
        <v>1646</v>
      </c>
      <c r="D20" s="355" t="s">
        <v>35</v>
      </c>
      <c r="E20" s="311" t="s">
        <v>1625</v>
      </c>
      <c r="F20" s="399" t="s">
        <v>1988</v>
      </c>
      <c r="G20" s="356" t="s">
        <v>579</v>
      </c>
      <c r="H20" s="354" t="s">
        <v>424</v>
      </c>
      <c r="I20" s="354" t="s">
        <v>203</v>
      </c>
      <c r="J20" s="357">
        <v>147.80000000000001</v>
      </c>
      <c r="K20" s="358">
        <v>49.8</v>
      </c>
      <c r="L20" s="357">
        <f t="shared" si="4"/>
        <v>98.000000000000014</v>
      </c>
      <c r="M20" s="357" t="s">
        <v>28</v>
      </c>
      <c r="N20" s="350" t="s">
        <v>29</v>
      </c>
      <c r="O20" s="350" t="s">
        <v>582</v>
      </c>
      <c r="P20" s="351">
        <v>147.80000000000001</v>
      </c>
      <c r="Q20" s="406">
        <v>2304</v>
      </c>
      <c r="R20" s="359">
        <f t="shared" si="3"/>
        <v>2.1614583333333333E-2</v>
      </c>
      <c r="S20" s="360">
        <v>7</v>
      </c>
      <c r="T20" s="360" t="s">
        <v>2008</v>
      </c>
      <c r="U20" s="283" t="s">
        <v>1915</v>
      </c>
      <c r="V20" s="283" t="s">
        <v>1917</v>
      </c>
      <c r="W20" s="285" t="s">
        <v>580</v>
      </c>
      <c r="X20" s="286" t="s">
        <v>25</v>
      </c>
      <c r="Y20" s="286" t="s">
        <v>1617</v>
      </c>
      <c r="Z20" s="286" t="s">
        <v>1921</v>
      </c>
      <c r="AA20" s="398">
        <f t="shared" si="2"/>
        <v>0</v>
      </c>
      <c r="AB20" s="361"/>
    </row>
    <row r="21" spans="1:28" ht="43.5" customHeight="1" x14ac:dyDescent="0.25">
      <c r="A21" s="354">
        <v>24</v>
      </c>
      <c r="B21" s="354">
        <v>17</v>
      </c>
      <c r="C21" s="311" t="s">
        <v>1647</v>
      </c>
      <c r="D21" s="355" t="s">
        <v>35</v>
      </c>
      <c r="E21" s="311" t="s">
        <v>1625</v>
      </c>
      <c r="F21" s="399" t="s">
        <v>1988</v>
      </c>
      <c r="G21" s="356" t="s">
        <v>1648</v>
      </c>
      <c r="H21" s="354" t="s">
        <v>424</v>
      </c>
      <c r="I21" s="354" t="s">
        <v>649</v>
      </c>
      <c r="J21" s="357">
        <v>37.700000000000003</v>
      </c>
      <c r="K21" s="358">
        <v>12.4</v>
      </c>
      <c r="L21" s="357">
        <f t="shared" si="4"/>
        <v>25.300000000000004</v>
      </c>
      <c r="M21" s="357" t="s">
        <v>28</v>
      </c>
      <c r="N21" s="350" t="s">
        <v>29</v>
      </c>
      <c r="O21" s="350" t="s">
        <v>1582</v>
      </c>
      <c r="P21" s="351">
        <v>37.700000000000003</v>
      </c>
      <c r="Q21" s="406">
        <v>687.6</v>
      </c>
      <c r="R21" s="359">
        <f t="shared" si="3"/>
        <v>1.8033740546829553E-2</v>
      </c>
      <c r="S21" s="360">
        <v>6</v>
      </c>
      <c r="T21" s="360" t="s">
        <v>2008</v>
      </c>
      <c r="U21" s="283" t="s">
        <v>1915</v>
      </c>
      <c r="V21" s="283" t="s">
        <v>1917</v>
      </c>
      <c r="W21" s="285" t="s">
        <v>1951</v>
      </c>
      <c r="X21" s="286" t="s">
        <v>25</v>
      </c>
      <c r="Y21" s="286" t="s">
        <v>1617</v>
      </c>
      <c r="Z21" s="286" t="s">
        <v>1921</v>
      </c>
      <c r="AA21" s="398">
        <f t="shared" si="2"/>
        <v>0</v>
      </c>
      <c r="AB21" s="361"/>
    </row>
    <row r="22" spans="1:28" ht="43.5" customHeight="1" x14ac:dyDescent="0.25">
      <c r="A22" s="354">
        <v>25</v>
      </c>
      <c r="B22" s="354">
        <v>18</v>
      </c>
      <c r="C22" s="311" t="s">
        <v>1649</v>
      </c>
      <c r="D22" s="355" t="s">
        <v>35</v>
      </c>
      <c r="E22" s="311" t="s">
        <v>1625</v>
      </c>
      <c r="F22" s="399" t="s">
        <v>1988</v>
      </c>
      <c r="G22" s="356" t="s">
        <v>1751</v>
      </c>
      <c r="H22" s="354" t="s">
        <v>424</v>
      </c>
      <c r="I22" s="354" t="s">
        <v>237</v>
      </c>
      <c r="J22" s="357">
        <v>114.4</v>
      </c>
      <c r="K22" s="358">
        <v>37.5</v>
      </c>
      <c r="L22" s="357">
        <f t="shared" si="4"/>
        <v>76.900000000000006</v>
      </c>
      <c r="M22" s="357" t="s">
        <v>28</v>
      </c>
      <c r="N22" s="350" t="s">
        <v>29</v>
      </c>
      <c r="O22" s="350" t="s">
        <v>611</v>
      </c>
      <c r="P22" s="351">
        <v>114.4</v>
      </c>
      <c r="Q22" s="406">
        <v>1404</v>
      </c>
      <c r="R22" s="359">
        <f t="shared" si="3"/>
        <v>2.6709401709401708E-2</v>
      </c>
      <c r="S22" s="360">
        <v>4</v>
      </c>
      <c r="T22" s="360" t="s">
        <v>2008</v>
      </c>
      <c r="U22" s="283" t="s">
        <v>1915</v>
      </c>
      <c r="V22" s="283" t="s">
        <v>1917</v>
      </c>
      <c r="W22" s="285" t="s">
        <v>609</v>
      </c>
      <c r="X22" s="286" t="s">
        <v>25</v>
      </c>
      <c r="Y22" s="286" t="s">
        <v>1617</v>
      </c>
      <c r="Z22" s="286" t="s">
        <v>1921</v>
      </c>
      <c r="AA22" s="398">
        <f t="shared" si="2"/>
        <v>0</v>
      </c>
      <c r="AB22" s="361"/>
    </row>
    <row r="23" spans="1:28" ht="43.5" customHeight="1" x14ac:dyDescent="0.25">
      <c r="A23" s="354">
        <v>27</v>
      </c>
      <c r="B23" s="354">
        <v>19</v>
      </c>
      <c r="C23" s="311" t="s">
        <v>1651</v>
      </c>
      <c r="D23" s="355" t="s">
        <v>35</v>
      </c>
      <c r="E23" s="311" t="s">
        <v>1625</v>
      </c>
      <c r="F23" s="399" t="s">
        <v>1988</v>
      </c>
      <c r="G23" s="356" t="s">
        <v>1753</v>
      </c>
      <c r="H23" s="354" t="s">
        <v>424</v>
      </c>
      <c r="I23" s="354" t="s">
        <v>296</v>
      </c>
      <c r="J23" s="357">
        <v>76.599999999999994</v>
      </c>
      <c r="K23" s="358">
        <v>24.8</v>
      </c>
      <c r="L23" s="357">
        <f t="shared" si="4"/>
        <v>51.8</v>
      </c>
      <c r="M23" s="357" t="s">
        <v>28</v>
      </c>
      <c r="N23" s="350" t="s">
        <v>168</v>
      </c>
      <c r="O23" s="350" t="s">
        <v>431</v>
      </c>
      <c r="P23" s="351">
        <v>76.599999999999994</v>
      </c>
      <c r="Q23" s="406">
        <v>1368</v>
      </c>
      <c r="R23" s="359">
        <f t="shared" si="3"/>
        <v>1.8128654970760234E-2</v>
      </c>
      <c r="S23" s="360">
        <v>6</v>
      </c>
      <c r="T23" s="360" t="s">
        <v>2008</v>
      </c>
      <c r="U23" s="283" t="s">
        <v>1915</v>
      </c>
      <c r="V23" s="283" t="s">
        <v>1917</v>
      </c>
      <c r="W23" s="285" t="s">
        <v>1945</v>
      </c>
      <c r="X23" s="286" t="s">
        <v>25</v>
      </c>
      <c r="Y23" s="286" t="s">
        <v>1617</v>
      </c>
      <c r="Z23" s="286" t="s">
        <v>1921</v>
      </c>
      <c r="AA23" s="398">
        <f t="shared" si="2"/>
        <v>0</v>
      </c>
      <c r="AB23" s="361"/>
    </row>
    <row r="24" spans="1:28" ht="43.5" customHeight="1" x14ac:dyDescent="0.25">
      <c r="A24" s="354">
        <v>28</v>
      </c>
      <c r="B24" s="354">
        <v>20</v>
      </c>
      <c r="C24" s="310" t="s">
        <v>664</v>
      </c>
      <c r="D24" s="355" t="s">
        <v>35</v>
      </c>
      <c r="E24" s="311" t="s">
        <v>1625</v>
      </c>
      <c r="F24" s="399" t="s">
        <v>1988</v>
      </c>
      <c r="G24" s="356" t="s">
        <v>665</v>
      </c>
      <c r="H24" s="354" t="s">
        <v>424</v>
      </c>
      <c r="I24" s="354" t="s">
        <v>315</v>
      </c>
      <c r="J24" s="357">
        <v>274.7</v>
      </c>
      <c r="K24" s="358">
        <v>87.4</v>
      </c>
      <c r="L24" s="357">
        <f t="shared" si="4"/>
        <v>187.29999999999998</v>
      </c>
      <c r="M24" s="357" t="s">
        <v>28</v>
      </c>
      <c r="N24" s="350" t="s">
        <v>168</v>
      </c>
      <c r="O24" s="350" t="s">
        <v>668</v>
      </c>
      <c r="P24" s="351">
        <v>274.7</v>
      </c>
      <c r="Q24" s="406">
        <v>3924</v>
      </c>
      <c r="R24" s="359">
        <f t="shared" si="3"/>
        <v>2.2273190621814477E-2</v>
      </c>
      <c r="S24" s="360">
        <v>7</v>
      </c>
      <c r="T24" s="360" t="s">
        <v>2008</v>
      </c>
      <c r="U24" s="283" t="s">
        <v>1915</v>
      </c>
      <c r="V24" s="283" t="s">
        <v>1917</v>
      </c>
      <c r="W24" s="285" t="s">
        <v>666</v>
      </c>
      <c r="X24" s="286" t="s">
        <v>25</v>
      </c>
      <c r="Y24" s="286" t="s">
        <v>1617</v>
      </c>
      <c r="Z24" s="286" t="s">
        <v>1921</v>
      </c>
      <c r="AA24" s="398">
        <f t="shared" si="2"/>
        <v>0</v>
      </c>
      <c r="AB24" s="361"/>
    </row>
    <row r="25" spans="1:28" ht="45" customHeight="1" x14ac:dyDescent="0.25">
      <c r="A25" s="354">
        <v>29</v>
      </c>
      <c r="B25" s="354">
        <v>21</v>
      </c>
      <c r="C25" s="311" t="s">
        <v>1652</v>
      </c>
      <c r="D25" s="355" t="s">
        <v>35</v>
      </c>
      <c r="E25" s="311" t="s">
        <v>1625</v>
      </c>
      <c r="F25" s="399" t="s">
        <v>1988</v>
      </c>
      <c r="G25" s="356" t="s">
        <v>700</v>
      </c>
      <c r="H25" s="354" t="s">
        <v>424</v>
      </c>
      <c r="I25" s="354" t="s">
        <v>346</v>
      </c>
      <c r="J25" s="357">
        <v>120.4</v>
      </c>
      <c r="K25" s="358">
        <v>37.6</v>
      </c>
      <c r="L25" s="357">
        <f t="shared" si="4"/>
        <v>82.800000000000011</v>
      </c>
      <c r="M25" s="357" t="s">
        <v>28</v>
      </c>
      <c r="N25" s="350" t="s">
        <v>168</v>
      </c>
      <c r="O25" s="350" t="s">
        <v>704</v>
      </c>
      <c r="P25" s="351">
        <v>120.4</v>
      </c>
      <c r="Q25" s="406">
        <v>1620</v>
      </c>
      <c r="R25" s="359">
        <f t="shared" si="3"/>
        <v>2.3209876543209877E-2</v>
      </c>
      <c r="S25" s="360">
        <v>8</v>
      </c>
      <c r="T25" s="360" t="s">
        <v>2008</v>
      </c>
      <c r="U25" s="283" t="s">
        <v>1915</v>
      </c>
      <c r="V25" s="283" t="s">
        <v>1917</v>
      </c>
      <c r="W25" s="285" t="s">
        <v>702</v>
      </c>
      <c r="X25" s="286" t="s">
        <v>25</v>
      </c>
      <c r="Y25" s="286" t="s">
        <v>1617</v>
      </c>
      <c r="Z25" s="286" t="s">
        <v>1921</v>
      </c>
      <c r="AA25" s="398">
        <f t="shared" si="2"/>
        <v>0</v>
      </c>
      <c r="AB25" s="361"/>
    </row>
    <row r="26" spans="1:28" ht="48.75" customHeight="1" x14ac:dyDescent="0.25">
      <c r="A26" s="354">
        <v>30</v>
      </c>
      <c r="B26" s="354">
        <v>22</v>
      </c>
      <c r="C26" s="311" t="s">
        <v>1769</v>
      </c>
      <c r="D26" s="355" t="s">
        <v>35</v>
      </c>
      <c r="E26" s="311" t="s">
        <v>1625</v>
      </c>
      <c r="F26" s="399" t="s">
        <v>1988</v>
      </c>
      <c r="G26" s="356" t="s">
        <v>1754</v>
      </c>
      <c r="H26" s="354" t="s">
        <v>424</v>
      </c>
      <c r="I26" s="354" t="s">
        <v>359</v>
      </c>
      <c r="J26" s="357">
        <v>159.9</v>
      </c>
      <c r="K26" s="358">
        <v>50.1</v>
      </c>
      <c r="L26" s="357">
        <f t="shared" si="4"/>
        <v>109.80000000000001</v>
      </c>
      <c r="M26" s="357" t="s">
        <v>28</v>
      </c>
      <c r="N26" s="350" t="s">
        <v>168</v>
      </c>
      <c r="O26" s="350" t="s">
        <v>713</v>
      </c>
      <c r="P26" s="351">
        <v>159.9</v>
      </c>
      <c r="Q26" s="406">
        <v>2304</v>
      </c>
      <c r="R26" s="359">
        <f t="shared" si="3"/>
        <v>2.1744791666666666E-2</v>
      </c>
      <c r="S26" s="360">
        <v>9</v>
      </c>
      <c r="T26" s="360" t="s">
        <v>2008</v>
      </c>
      <c r="U26" s="283" t="s">
        <v>1915</v>
      </c>
      <c r="V26" s="283" t="s">
        <v>1917</v>
      </c>
      <c r="W26" s="708" t="s">
        <v>2013</v>
      </c>
      <c r="X26" s="709"/>
      <c r="Y26" s="286" t="s">
        <v>1617</v>
      </c>
      <c r="Z26" s="286" t="s">
        <v>1921</v>
      </c>
      <c r="AA26" s="398">
        <f t="shared" si="2"/>
        <v>0</v>
      </c>
      <c r="AB26" s="361"/>
    </row>
    <row r="27" spans="1:28" ht="43.5" customHeight="1" x14ac:dyDescent="0.25">
      <c r="A27" s="354">
        <v>31</v>
      </c>
      <c r="B27" s="354">
        <v>23</v>
      </c>
      <c r="C27" s="311" t="s">
        <v>1656</v>
      </c>
      <c r="D27" s="355" t="s">
        <v>35</v>
      </c>
      <c r="E27" s="311" t="s">
        <v>1625</v>
      </c>
      <c r="F27" s="399" t="s">
        <v>1988</v>
      </c>
      <c r="G27" s="356" t="s">
        <v>715</v>
      </c>
      <c r="H27" s="354" t="s">
        <v>424</v>
      </c>
      <c r="I27" s="354" t="s">
        <v>366</v>
      </c>
      <c r="J27" s="357">
        <v>199.3</v>
      </c>
      <c r="K27" s="358">
        <v>62.4</v>
      </c>
      <c r="L27" s="357">
        <f t="shared" si="4"/>
        <v>136.9</v>
      </c>
      <c r="M27" s="357" t="s">
        <v>28</v>
      </c>
      <c r="N27" s="350" t="s">
        <v>168</v>
      </c>
      <c r="O27" s="350" t="s">
        <v>718</v>
      </c>
      <c r="P27" s="351">
        <v>199.3</v>
      </c>
      <c r="Q27" s="406">
        <v>2772</v>
      </c>
      <c r="R27" s="359">
        <f t="shared" si="3"/>
        <v>2.2510822510822509E-2</v>
      </c>
      <c r="S27" s="360">
        <v>6</v>
      </c>
      <c r="T27" s="360" t="s">
        <v>2008</v>
      </c>
      <c r="U27" s="283" t="s">
        <v>1915</v>
      </c>
      <c r="V27" s="283" t="s">
        <v>1917</v>
      </c>
      <c r="W27" s="285" t="s">
        <v>716</v>
      </c>
      <c r="X27" s="286" t="s">
        <v>25</v>
      </c>
      <c r="Y27" s="286" t="s">
        <v>1617</v>
      </c>
      <c r="Z27" s="286" t="s">
        <v>1921</v>
      </c>
      <c r="AA27" s="398">
        <f t="shared" si="2"/>
        <v>0</v>
      </c>
      <c r="AB27" s="361"/>
    </row>
    <row r="28" spans="1:28" ht="43.5" customHeight="1" x14ac:dyDescent="0.25">
      <c r="A28" s="354">
        <v>32</v>
      </c>
      <c r="B28" s="354">
        <v>24</v>
      </c>
      <c r="C28" s="311" t="s">
        <v>1669</v>
      </c>
      <c r="D28" s="355" t="s">
        <v>35</v>
      </c>
      <c r="E28" s="311" t="s">
        <v>1624</v>
      </c>
      <c r="F28" s="399" t="s">
        <v>1988</v>
      </c>
      <c r="G28" s="356" t="s">
        <v>791</v>
      </c>
      <c r="H28" s="354" t="s">
        <v>40</v>
      </c>
      <c r="I28" s="354" t="s">
        <v>168</v>
      </c>
      <c r="J28" s="357">
        <v>436.2</v>
      </c>
      <c r="K28" s="358">
        <v>45.1</v>
      </c>
      <c r="L28" s="357">
        <f t="shared" si="4"/>
        <v>391.09999999999997</v>
      </c>
      <c r="M28" s="357" t="s">
        <v>28</v>
      </c>
      <c r="N28" s="350" t="s">
        <v>168</v>
      </c>
      <c r="O28" s="350" t="s">
        <v>795</v>
      </c>
      <c r="P28" s="351">
        <v>436.2</v>
      </c>
      <c r="Q28" s="406">
        <v>3848.3999999999996</v>
      </c>
      <c r="R28" s="359">
        <f t="shared" si="3"/>
        <v>1.1719156012888475E-2</v>
      </c>
      <c r="S28" s="363" t="s">
        <v>1981</v>
      </c>
      <c r="T28" s="363" t="s">
        <v>2008</v>
      </c>
      <c r="U28" s="283" t="s">
        <v>1915</v>
      </c>
      <c r="V28" s="283" t="s">
        <v>1917</v>
      </c>
      <c r="W28" s="285" t="s">
        <v>793</v>
      </c>
      <c r="X28" s="286" t="s">
        <v>25</v>
      </c>
      <c r="Y28" s="286" t="s">
        <v>1617</v>
      </c>
      <c r="Z28" s="286" t="s">
        <v>1921</v>
      </c>
      <c r="AA28" s="398">
        <f t="shared" si="2"/>
        <v>0</v>
      </c>
      <c r="AB28" s="361"/>
    </row>
    <row r="29" spans="1:28" ht="43.5" customHeight="1" x14ac:dyDescent="0.25">
      <c r="A29" s="354">
        <v>33</v>
      </c>
      <c r="B29" s="354">
        <v>25</v>
      </c>
      <c r="C29" s="311" t="s">
        <v>1658</v>
      </c>
      <c r="D29" s="355" t="s">
        <v>35</v>
      </c>
      <c r="E29" s="311" t="s">
        <v>1624</v>
      </c>
      <c r="F29" s="399" t="s">
        <v>1988</v>
      </c>
      <c r="G29" s="356" t="s">
        <v>1744</v>
      </c>
      <c r="H29" s="354" t="s">
        <v>40</v>
      </c>
      <c r="I29" s="354" t="s">
        <v>182</v>
      </c>
      <c r="J29" s="357">
        <v>184.7</v>
      </c>
      <c r="K29" s="358">
        <v>19.5</v>
      </c>
      <c r="L29" s="357">
        <f t="shared" si="4"/>
        <v>165.2</v>
      </c>
      <c r="M29" s="357" t="s">
        <v>28</v>
      </c>
      <c r="N29" s="350" t="s">
        <v>168</v>
      </c>
      <c r="O29" s="350" t="s">
        <v>799</v>
      </c>
      <c r="P29" s="351">
        <v>184.7</v>
      </c>
      <c r="Q29" s="406">
        <v>1620</v>
      </c>
      <c r="R29" s="359">
        <f t="shared" si="3"/>
        <v>1.2037037037037037E-2</v>
      </c>
      <c r="S29" s="360">
        <v>2</v>
      </c>
      <c r="T29" s="360" t="s">
        <v>2008</v>
      </c>
      <c r="U29" s="283" t="s">
        <v>1915</v>
      </c>
      <c r="V29" s="283" t="s">
        <v>1917</v>
      </c>
      <c r="W29" s="285" t="s">
        <v>797</v>
      </c>
      <c r="X29" s="286" t="s">
        <v>25</v>
      </c>
      <c r="Y29" s="286" t="s">
        <v>1617</v>
      </c>
      <c r="Z29" s="286" t="s">
        <v>1921</v>
      </c>
      <c r="AA29" s="398">
        <f t="shared" si="2"/>
        <v>0</v>
      </c>
      <c r="AB29" s="361"/>
    </row>
    <row r="30" spans="1:28" ht="43.5" customHeight="1" x14ac:dyDescent="0.25">
      <c r="A30" s="354">
        <v>34</v>
      </c>
      <c r="B30" s="354">
        <v>26</v>
      </c>
      <c r="C30" s="310" t="s">
        <v>1659</v>
      </c>
      <c r="D30" s="355" t="s">
        <v>35</v>
      </c>
      <c r="E30" s="311" t="s">
        <v>1624</v>
      </c>
      <c r="F30" s="399" t="s">
        <v>1988</v>
      </c>
      <c r="G30" s="356" t="s">
        <v>1660</v>
      </c>
      <c r="H30" s="354" t="s">
        <v>40</v>
      </c>
      <c r="I30" s="354" t="s">
        <v>223</v>
      </c>
      <c r="J30" s="357">
        <v>109.4</v>
      </c>
      <c r="K30" s="358">
        <v>18.7</v>
      </c>
      <c r="L30" s="357">
        <f t="shared" si="4"/>
        <v>90.7</v>
      </c>
      <c r="M30" s="357" t="s">
        <v>28</v>
      </c>
      <c r="N30" s="350" t="s">
        <v>168</v>
      </c>
      <c r="O30" s="350" t="s">
        <v>820</v>
      </c>
      <c r="P30" s="351">
        <v>109.4</v>
      </c>
      <c r="Q30" s="406">
        <v>1152</v>
      </c>
      <c r="R30" s="359">
        <f t="shared" si="3"/>
        <v>1.6232638888888887E-2</v>
      </c>
      <c r="S30" s="360">
        <v>5</v>
      </c>
      <c r="T30" s="360" t="s">
        <v>2008</v>
      </c>
      <c r="U30" s="283" t="s">
        <v>1915</v>
      </c>
      <c r="V30" s="283" t="s">
        <v>1917</v>
      </c>
      <c r="W30" s="285" t="s">
        <v>1662</v>
      </c>
      <c r="X30" s="286" t="s">
        <v>25</v>
      </c>
      <c r="Y30" s="286" t="s">
        <v>1617</v>
      </c>
      <c r="Z30" s="286" t="s">
        <v>1921</v>
      </c>
      <c r="AA30" s="398">
        <f t="shared" si="2"/>
        <v>0</v>
      </c>
      <c r="AB30" s="361"/>
    </row>
    <row r="31" spans="1:28" ht="43.5" customHeight="1" x14ac:dyDescent="0.25">
      <c r="A31" s="354">
        <v>36</v>
      </c>
      <c r="B31" s="354">
        <v>27</v>
      </c>
      <c r="C31" s="311" t="s">
        <v>1971</v>
      </c>
      <c r="D31" s="355" t="s">
        <v>35</v>
      </c>
      <c r="E31" s="311" t="s">
        <v>1624</v>
      </c>
      <c r="F31" s="399" t="s">
        <v>1988</v>
      </c>
      <c r="G31" s="356" t="s">
        <v>856</v>
      </c>
      <c r="H31" s="354" t="s">
        <v>40</v>
      </c>
      <c r="I31" s="354" t="s">
        <v>296</v>
      </c>
      <c r="J31" s="357">
        <v>365.8</v>
      </c>
      <c r="K31" s="358">
        <v>47.7</v>
      </c>
      <c r="L31" s="357">
        <f t="shared" si="4"/>
        <v>318.10000000000002</v>
      </c>
      <c r="M31" s="357" t="s">
        <v>28</v>
      </c>
      <c r="N31" s="350" t="s">
        <v>168</v>
      </c>
      <c r="O31" s="350" t="s">
        <v>859</v>
      </c>
      <c r="P31" s="351">
        <v>365.8</v>
      </c>
      <c r="Q31" s="406">
        <v>2736</v>
      </c>
      <c r="R31" s="359">
        <f t="shared" si="3"/>
        <v>1.7434210526315792E-2</v>
      </c>
      <c r="S31" s="360">
        <v>9</v>
      </c>
      <c r="T31" s="360" t="s">
        <v>2008</v>
      </c>
      <c r="U31" s="283" t="s">
        <v>1915</v>
      </c>
      <c r="V31" s="283" t="s">
        <v>1917</v>
      </c>
      <c r="W31" s="285" t="s">
        <v>857</v>
      </c>
      <c r="X31" s="286" t="s">
        <v>25</v>
      </c>
      <c r="Y31" s="286" t="s">
        <v>1617</v>
      </c>
      <c r="Z31" s="286" t="s">
        <v>1921</v>
      </c>
      <c r="AA31" s="398">
        <f t="shared" si="2"/>
        <v>0</v>
      </c>
      <c r="AB31" s="361"/>
    </row>
    <row r="32" spans="1:28" ht="51.75" customHeight="1" x14ac:dyDescent="0.25">
      <c r="A32" s="354">
        <v>37</v>
      </c>
      <c r="B32" s="354">
        <v>28</v>
      </c>
      <c r="C32" s="311" t="s">
        <v>1783</v>
      </c>
      <c r="D32" s="355" t="s">
        <v>35</v>
      </c>
      <c r="E32" s="311" t="s">
        <v>1624</v>
      </c>
      <c r="F32" s="399" t="s">
        <v>1988</v>
      </c>
      <c r="G32" s="364" t="s">
        <v>1865</v>
      </c>
      <c r="H32" s="354" t="s">
        <v>40</v>
      </c>
      <c r="I32" s="354" t="s">
        <v>308</v>
      </c>
      <c r="J32" s="357">
        <v>73</v>
      </c>
      <c r="K32" s="358">
        <v>9.6</v>
      </c>
      <c r="L32" s="357">
        <f t="shared" si="4"/>
        <v>63.4</v>
      </c>
      <c r="M32" s="357" t="s">
        <v>28</v>
      </c>
      <c r="N32" s="350" t="s">
        <v>168</v>
      </c>
      <c r="O32" s="350" t="s">
        <v>864</v>
      </c>
      <c r="P32" s="351">
        <v>73</v>
      </c>
      <c r="Q32" s="406">
        <v>482.40000000000003</v>
      </c>
      <c r="R32" s="359">
        <f t="shared" si="3"/>
        <v>1.9900497512437807E-2</v>
      </c>
      <c r="S32" s="360">
        <v>2</v>
      </c>
      <c r="T32" s="360" t="s">
        <v>2008</v>
      </c>
      <c r="U32" s="283" t="s">
        <v>1915</v>
      </c>
      <c r="V32" s="283" t="s">
        <v>1917</v>
      </c>
      <c r="W32" s="285" t="s">
        <v>862</v>
      </c>
      <c r="X32" s="286" t="s">
        <v>25</v>
      </c>
      <c r="Y32" s="286" t="s">
        <v>1617</v>
      </c>
      <c r="Z32" s="286" t="s">
        <v>1921</v>
      </c>
      <c r="AA32" s="398">
        <f t="shared" si="2"/>
        <v>0</v>
      </c>
      <c r="AB32" s="361"/>
    </row>
    <row r="33" spans="1:28" ht="43.5" customHeight="1" x14ac:dyDescent="0.25">
      <c r="A33" s="354">
        <v>38</v>
      </c>
      <c r="B33" s="354">
        <v>29</v>
      </c>
      <c r="C33" s="311" t="s">
        <v>1671</v>
      </c>
      <c r="D33" s="355" t="s">
        <v>35</v>
      </c>
      <c r="E33" s="311" t="s">
        <v>1624</v>
      </c>
      <c r="F33" s="399" t="s">
        <v>1988</v>
      </c>
      <c r="G33" s="356" t="s">
        <v>1672</v>
      </c>
      <c r="H33" s="354" t="s">
        <v>40</v>
      </c>
      <c r="I33" s="354" t="s">
        <v>340</v>
      </c>
      <c r="J33" s="357">
        <v>362.4</v>
      </c>
      <c r="K33" s="358">
        <v>49.8</v>
      </c>
      <c r="L33" s="357">
        <f t="shared" si="4"/>
        <v>312.59999999999997</v>
      </c>
      <c r="M33" s="357" t="s">
        <v>28</v>
      </c>
      <c r="N33" s="350" t="s">
        <v>168</v>
      </c>
      <c r="O33" s="350" t="s">
        <v>878</v>
      </c>
      <c r="P33" s="351">
        <v>362.4</v>
      </c>
      <c r="Q33" s="406">
        <v>2772</v>
      </c>
      <c r="R33" s="359">
        <f t="shared" si="3"/>
        <v>1.7965367965367966E-2</v>
      </c>
      <c r="S33" s="360">
        <v>6</v>
      </c>
      <c r="T33" s="360" t="s">
        <v>2008</v>
      </c>
      <c r="U33" s="283" t="s">
        <v>1915</v>
      </c>
      <c r="V33" s="283" t="s">
        <v>1917</v>
      </c>
      <c r="W33" s="285" t="s">
        <v>1673</v>
      </c>
      <c r="X33" s="286" t="s">
        <v>25</v>
      </c>
      <c r="Y33" s="286" t="s">
        <v>1617</v>
      </c>
      <c r="Z33" s="286" t="s">
        <v>1921</v>
      </c>
      <c r="AA33" s="398">
        <f t="shared" si="2"/>
        <v>0</v>
      </c>
      <c r="AB33" s="361"/>
    </row>
    <row r="34" spans="1:28" ht="43.5" customHeight="1" x14ac:dyDescent="0.25">
      <c r="A34" s="354">
        <v>39</v>
      </c>
      <c r="B34" s="354">
        <v>30</v>
      </c>
      <c r="C34" s="311" t="s">
        <v>1675</v>
      </c>
      <c r="D34" s="355" t="s">
        <v>35</v>
      </c>
      <c r="E34" s="311" t="s">
        <v>1624</v>
      </c>
      <c r="F34" s="399" t="s">
        <v>1988</v>
      </c>
      <c r="G34" s="356" t="s">
        <v>1676</v>
      </c>
      <c r="H34" s="354">
        <v>6</v>
      </c>
      <c r="I34" s="354">
        <v>63</v>
      </c>
      <c r="J34" s="357">
        <v>353.8</v>
      </c>
      <c r="K34" s="358">
        <v>54.8</v>
      </c>
      <c r="L34" s="357">
        <f t="shared" si="4"/>
        <v>299</v>
      </c>
      <c r="M34" s="357" t="s">
        <v>28</v>
      </c>
      <c r="N34" s="350" t="s">
        <v>168</v>
      </c>
      <c r="O34" s="350" t="s">
        <v>1561</v>
      </c>
      <c r="P34" s="351">
        <v>353.8</v>
      </c>
      <c r="Q34" s="406">
        <v>2556</v>
      </c>
      <c r="R34" s="359">
        <f t="shared" si="3"/>
        <v>2.1439749608763693E-2</v>
      </c>
      <c r="S34" s="360">
        <v>7</v>
      </c>
      <c r="T34" s="360" t="s">
        <v>2008</v>
      </c>
      <c r="U34" s="283" t="s">
        <v>1915</v>
      </c>
      <c r="V34" s="283" t="s">
        <v>1917</v>
      </c>
      <c r="W34" s="285" t="s">
        <v>1677</v>
      </c>
      <c r="X34" s="286" t="s">
        <v>25</v>
      </c>
      <c r="Y34" s="286" t="s">
        <v>1617</v>
      </c>
      <c r="Z34" s="286" t="s">
        <v>1921</v>
      </c>
      <c r="AA34" s="398">
        <f t="shared" si="2"/>
        <v>0</v>
      </c>
      <c r="AB34" s="361"/>
    </row>
    <row r="35" spans="1:28" ht="43.5" customHeight="1" x14ac:dyDescent="0.25">
      <c r="A35" s="354">
        <v>40</v>
      </c>
      <c r="B35" s="354">
        <v>31</v>
      </c>
      <c r="C35" s="310" t="s">
        <v>1679</v>
      </c>
      <c r="D35" s="364" t="s">
        <v>35</v>
      </c>
      <c r="E35" s="311" t="s">
        <v>1624</v>
      </c>
      <c r="F35" s="399" t="s">
        <v>1988</v>
      </c>
      <c r="G35" s="356" t="s">
        <v>1680</v>
      </c>
      <c r="H35" s="354" t="s">
        <v>40</v>
      </c>
      <c r="I35" s="354" t="s">
        <v>928</v>
      </c>
      <c r="J35" s="357">
        <v>282.2</v>
      </c>
      <c r="K35" s="358">
        <v>45</v>
      </c>
      <c r="L35" s="357">
        <f t="shared" si="4"/>
        <v>237.2</v>
      </c>
      <c r="M35" s="357" t="s">
        <v>28</v>
      </c>
      <c r="N35" s="350" t="s">
        <v>168</v>
      </c>
      <c r="O35" s="350" t="s">
        <v>929</v>
      </c>
      <c r="P35" s="351">
        <v>282.2</v>
      </c>
      <c r="Q35" s="406">
        <v>2088</v>
      </c>
      <c r="R35" s="359">
        <f t="shared" si="3"/>
        <v>2.1551724137931036E-2</v>
      </c>
      <c r="S35" s="360">
        <v>3</v>
      </c>
      <c r="T35" s="360" t="s">
        <v>2008</v>
      </c>
      <c r="U35" s="283" t="s">
        <v>1915</v>
      </c>
      <c r="V35" s="283" t="s">
        <v>1917</v>
      </c>
      <c r="W35" s="285" t="s">
        <v>1682</v>
      </c>
      <c r="X35" s="286" t="s">
        <v>25</v>
      </c>
      <c r="Y35" s="286" t="s">
        <v>1617</v>
      </c>
      <c r="Z35" s="286" t="s">
        <v>1921</v>
      </c>
      <c r="AA35" s="398">
        <f t="shared" si="2"/>
        <v>0</v>
      </c>
      <c r="AB35" s="361"/>
    </row>
    <row r="36" spans="1:28" ht="47.25" x14ac:dyDescent="0.25">
      <c r="A36" s="354">
        <v>42</v>
      </c>
      <c r="B36" s="449">
        <v>32</v>
      </c>
      <c r="C36" s="446" t="s">
        <v>1685</v>
      </c>
      <c r="D36" s="447" t="s">
        <v>35</v>
      </c>
      <c r="E36" s="446" t="s">
        <v>1691</v>
      </c>
      <c r="F36" s="399" t="s">
        <v>1988</v>
      </c>
      <c r="G36" s="448" t="s">
        <v>979</v>
      </c>
      <c r="H36" s="449" t="s">
        <v>40</v>
      </c>
      <c r="I36" s="449" t="s">
        <v>983</v>
      </c>
      <c r="J36" s="450">
        <v>73</v>
      </c>
      <c r="K36" s="451">
        <v>5.7</v>
      </c>
      <c r="L36" s="450">
        <f t="shared" si="4"/>
        <v>67.3</v>
      </c>
      <c r="M36" s="450" t="s">
        <v>28</v>
      </c>
      <c r="N36" s="436" t="s">
        <v>168</v>
      </c>
      <c r="O36" s="436">
        <v>1645</v>
      </c>
      <c r="P36" s="452">
        <v>73</v>
      </c>
      <c r="Q36" s="424">
        <v>684</v>
      </c>
      <c r="R36" s="428">
        <f t="shared" si="3"/>
        <v>8.3333333333333332E-3</v>
      </c>
      <c r="S36" s="432">
        <v>3</v>
      </c>
      <c r="T36" s="432" t="s">
        <v>2008</v>
      </c>
      <c r="U36" s="420" t="s">
        <v>1915</v>
      </c>
      <c r="V36" s="420" t="s">
        <v>1917</v>
      </c>
      <c r="W36" s="439" t="s">
        <v>981</v>
      </c>
      <c r="X36" s="434" t="s">
        <v>25</v>
      </c>
      <c r="Y36" s="434" t="s">
        <v>1617</v>
      </c>
      <c r="Z36" s="434" t="s">
        <v>1921</v>
      </c>
      <c r="AA36" s="398">
        <f t="shared" si="2"/>
        <v>0</v>
      </c>
      <c r="AB36" s="361"/>
    </row>
    <row r="37" spans="1:28" ht="67.5" customHeight="1" x14ac:dyDescent="0.25">
      <c r="A37" s="354">
        <v>43</v>
      </c>
      <c r="B37" s="417">
        <v>33</v>
      </c>
      <c r="C37" s="311" t="s">
        <v>1686</v>
      </c>
      <c r="D37" s="364" t="s">
        <v>35</v>
      </c>
      <c r="E37" s="311" t="s">
        <v>1691</v>
      </c>
      <c r="F37" s="462" t="s">
        <v>1988</v>
      </c>
      <c r="G37" s="356" t="s">
        <v>999</v>
      </c>
      <c r="H37" s="417" t="s">
        <v>40</v>
      </c>
      <c r="I37" s="417" t="s">
        <v>995</v>
      </c>
      <c r="J37" s="418">
        <v>73.099999999999994</v>
      </c>
      <c r="K37" s="430">
        <v>5.7</v>
      </c>
      <c r="L37" s="418">
        <f t="shared" si="4"/>
        <v>67.399999999999991</v>
      </c>
      <c r="M37" s="418" t="s">
        <v>28</v>
      </c>
      <c r="N37" s="419" t="s">
        <v>168</v>
      </c>
      <c r="O37" s="419" t="s">
        <v>996</v>
      </c>
      <c r="P37" s="427">
        <v>73.099999999999994</v>
      </c>
      <c r="Q37" s="406">
        <v>684</v>
      </c>
      <c r="R37" s="359">
        <f t="shared" si="3"/>
        <v>8.3333333333333332E-3</v>
      </c>
      <c r="S37" s="360">
        <v>1</v>
      </c>
      <c r="T37" s="360" t="s">
        <v>2008</v>
      </c>
      <c r="U37" s="283" t="s">
        <v>1915</v>
      </c>
      <c r="V37" s="283" t="s">
        <v>1917</v>
      </c>
      <c r="W37" s="401" t="s">
        <v>1974</v>
      </c>
      <c r="X37" s="701" t="s">
        <v>2015</v>
      </c>
      <c r="Y37" s="702"/>
      <c r="Z37" s="703"/>
      <c r="AA37" s="398">
        <f t="shared" si="2"/>
        <v>0</v>
      </c>
      <c r="AB37" s="361"/>
    </row>
    <row r="38" spans="1:28" ht="48.75" customHeight="1" x14ac:dyDescent="0.25">
      <c r="A38" s="354">
        <v>44</v>
      </c>
      <c r="B38" s="417">
        <v>34</v>
      </c>
      <c r="C38" s="311" t="s">
        <v>1687</v>
      </c>
      <c r="D38" s="355" t="s">
        <v>35</v>
      </c>
      <c r="E38" s="311" t="s">
        <v>1691</v>
      </c>
      <c r="F38" s="461" t="s">
        <v>1988</v>
      </c>
      <c r="G38" s="356" t="s">
        <v>1829</v>
      </c>
      <c r="H38" s="417" t="s">
        <v>40</v>
      </c>
      <c r="I38" s="417" t="s">
        <v>1013</v>
      </c>
      <c r="J38" s="418">
        <v>424.1</v>
      </c>
      <c r="K38" s="430">
        <v>32.799999999999997</v>
      </c>
      <c r="L38" s="418">
        <f t="shared" si="4"/>
        <v>391.3</v>
      </c>
      <c r="M38" s="418" t="s">
        <v>28</v>
      </c>
      <c r="N38" s="419" t="s">
        <v>168</v>
      </c>
      <c r="O38" s="419" t="s">
        <v>1014</v>
      </c>
      <c r="P38" s="427">
        <v>424.1</v>
      </c>
      <c r="Q38" s="406">
        <v>3240</v>
      </c>
      <c r="R38" s="359">
        <f t="shared" si="3"/>
        <v>1.0123456790123456E-2</v>
      </c>
      <c r="S38" s="360">
        <v>4</v>
      </c>
      <c r="T38" s="360" t="s">
        <v>2008</v>
      </c>
      <c r="U38" s="283" t="s">
        <v>1915</v>
      </c>
      <c r="V38" s="283" t="s">
        <v>1917</v>
      </c>
      <c r="W38" s="285" t="s">
        <v>1011</v>
      </c>
      <c r="X38" s="286" t="s">
        <v>25</v>
      </c>
      <c r="Y38" s="286" t="s">
        <v>1617</v>
      </c>
      <c r="Z38" s="286" t="s">
        <v>1921</v>
      </c>
      <c r="AA38" s="398">
        <f t="shared" si="2"/>
        <v>0</v>
      </c>
      <c r="AB38" s="361"/>
    </row>
    <row r="39" spans="1:28" ht="43.5" customHeight="1" x14ac:dyDescent="0.25">
      <c r="A39" s="354">
        <v>46</v>
      </c>
      <c r="B39" s="354">
        <v>35</v>
      </c>
      <c r="C39" s="453" t="s">
        <v>1689</v>
      </c>
      <c r="D39" s="454" t="s">
        <v>35</v>
      </c>
      <c r="E39" s="453" t="s">
        <v>1692</v>
      </c>
      <c r="F39" s="399" t="s">
        <v>1988</v>
      </c>
      <c r="G39" s="455" t="s">
        <v>1079</v>
      </c>
      <c r="H39" s="456" t="s">
        <v>40</v>
      </c>
      <c r="I39" s="456" t="s">
        <v>1082</v>
      </c>
      <c r="J39" s="457">
        <v>81.900000000000006</v>
      </c>
      <c r="K39" s="458">
        <v>13.2</v>
      </c>
      <c r="L39" s="457">
        <f t="shared" si="4"/>
        <v>68.7</v>
      </c>
      <c r="M39" s="457" t="s">
        <v>28</v>
      </c>
      <c r="N39" s="437" t="s">
        <v>168</v>
      </c>
      <c r="O39" s="437" t="s">
        <v>1083</v>
      </c>
      <c r="P39" s="459">
        <v>81.900000000000006</v>
      </c>
      <c r="Q39" s="425">
        <v>669.6</v>
      </c>
      <c r="R39" s="429">
        <f t="shared" si="3"/>
        <v>1.9713261648745518E-2</v>
      </c>
      <c r="S39" s="433">
        <v>5</v>
      </c>
      <c r="T39" s="433" t="s">
        <v>2008</v>
      </c>
      <c r="U39" s="421" t="s">
        <v>1915</v>
      </c>
      <c r="V39" s="421" t="s">
        <v>1917</v>
      </c>
      <c r="W39" s="460" t="s">
        <v>1080</v>
      </c>
      <c r="X39" s="435" t="s">
        <v>25</v>
      </c>
      <c r="Y39" s="435" t="s">
        <v>1617</v>
      </c>
      <c r="Z39" s="435" t="s">
        <v>1921</v>
      </c>
      <c r="AA39" s="398">
        <f t="shared" si="2"/>
        <v>0</v>
      </c>
      <c r="AB39" s="361"/>
    </row>
    <row r="40" spans="1:28" ht="56.25" customHeight="1" x14ac:dyDescent="0.25">
      <c r="A40" s="354">
        <v>47</v>
      </c>
      <c r="B40" s="354">
        <v>36</v>
      </c>
      <c r="C40" s="310" t="s">
        <v>1690</v>
      </c>
      <c r="D40" s="355" t="s">
        <v>35</v>
      </c>
      <c r="E40" s="311" t="s">
        <v>1692</v>
      </c>
      <c r="F40" s="399" t="s">
        <v>1988</v>
      </c>
      <c r="G40" s="356" t="s">
        <v>1693</v>
      </c>
      <c r="H40" s="354" t="s">
        <v>40</v>
      </c>
      <c r="I40" s="354" t="s">
        <v>1093</v>
      </c>
      <c r="J40" s="357">
        <v>163.1</v>
      </c>
      <c r="K40" s="358">
        <v>26.5</v>
      </c>
      <c r="L40" s="357">
        <f t="shared" si="4"/>
        <v>136.6</v>
      </c>
      <c r="M40" s="357" t="s">
        <v>28</v>
      </c>
      <c r="N40" s="350" t="s">
        <v>168</v>
      </c>
      <c r="O40" s="350" t="s">
        <v>1094</v>
      </c>
      <c r="P40" s="351">
        <v>163.1</v>
      </c>
      <c r="Q40" s="406">
        <v>982.8</v>
      </c>
      <c r="R40" s="359">
        <f t="shared" si="3"/>
        <v>2.6963776963776966E-2</v>
      </c>
      <c r="S40" s="360">
        <v>3</v>
      </c>
      <c r="T40" s="360" t="s">
        <v>2008</v>
      </c>
      <c r="U40" s="283" t="s">
        <v>1915</v>
      </c>
      <c r="V40" s="283" t="s">
        <v>1917</v>
      </c>
      <c r="W40" s="708" t="s">
        <v>2014</v>
      </c>
      <c r="X40" s="709"/>
      <c r="Y40" s="471" t="s">
        <v>1617</v>
      </c>
      <c r="Z40" s="471" t="s">
        <v>1921</v>
      </c>
      <c r="AA40" s="398">
        <f t="shared" si="2"/>
        <v>0</v>
      </c>
      <c r="AB40" s="361"/>
    </row>
    <row r="41" spans="1:28" ht="43.5" customHeight="1" x14ac:dyDescent="0.25">
      <c r="A41" s="354">
        <v>49</v>
      </c>
      <c r="B41" s="354">
        <v>37</v>
      </c>
      <c r="C41" s="311" t="s">
        <v>1700</v>
      </c>
      <c r="D41" s="355" t="s">
        <v>35</v>
      </c>
      <c r="E41" s="311" t="s">
        <v>1691</v>
      </c>
      <c r="F41" s="399" t="s">
        <v>1988</v>
      </c>
      <c r="G41" s="356" t="s">
        <v>1792</v>
      </c>
      <c r="H41" s="354" t="s">
        <v>40</v>
      </c>
      <c r="I41" s="354" t="s">
        <v>1564</v>
      </c>
      <c r="J41" s="357">
        <v>73.7</v>
      </c>
      <c r="K41" s="358">
        <v>6.7</v>
      </c>
      <c r="L41" s="357">
        <f t="shared" si="4"/>
        <v>67</v>
      </c>
      <c r="M41" s="357" t="s">
        <v>28</v>
      </c>
      <c r="N41" s="350" t="s">
        <v>168</v>
      </c>
      <c r="O41" s="350" t="s">
        <v>1565</v>
      </c>
      <c r="P41" s="416">
        <v>73.7</v>
      </c>
      <c r="Q41" s="406">
        <v>1998</v>
      </c>
      <c r="R41" s="359">
        <f t="shared" si="3"/>
        <v>3.3533533533533534E-3</v>
      </c>
      <c r="S41" s="360">
        <v>3</v>
      </c>
      <c r="T41" s="360" t="s">
        <v>2008</v>
      </c>
      <c r="U41" s="283" t="s">
        <v>1915</v>
      </c>
      <c r="V41" s="283" t="s">
        <v>1917</v>
      </c>
      <c r="W41" s="401" t="s">
        <v>2010</v>
      </c>
      <c r="X41" s="701" t="s">
        <v>2015</v>
      </c>
      <c r="Y41" s="702"/>
      <c r="Z41" s="703"/>
      <c r="AA41" s="398">
        <f t="shared" si="2"/>
        <v>0</v>
      </c>
      <c r="AB41" s="361"/>
    </row>
    <row r="42" spans="1:28" ht="43.5" customHeight="1" x14ac:dyDescent="0.25">
      <c r="A42" s="354">
        <v>50</v>
      </c>
      <c r="B42" s="354">
        <v>38</v>
      </c>
      <c r="C42" s="311" t="s">
        <v>1290</v>
      </c>
      <c r="D42" s="355" t="s">
        <v>35</v>
      </c>
      <c r="E42" s="311" t="s">
        <v>1691</v>
      </c>
      <c r="F42" s="399" t="s">
        <v>1988</v>
      </c>
      <c r="G42" s="356" t="s">
        <v>1291</v>
      </c>
      <c r="H42" s="354" t="s">
        <v>40</v>
      </c>
      <c r="I42" s="354" t="s">
        <v>1295</v>
      </c>
      <c r="J42" s="357">
        <v>423.4</v>
      </c>
      <c r="K42" s="358">
        <v>42.2</v>
      </c>
      <c r="L42" s="357">
        <f t="shared" si="4"/>
        <v>381.2</v>
      </c>
      <c r="M42" s="357" t="s">
        <v>28</v>
      </c>
      <c r="N42" s="350" t="s">
        <v>168</v>
      </c>
      <c r="O42" s="350" t="s">
        <v>1296</v>
      </c>
      <c r="P42" s="351">
        <v>423.4</v>
      </c>
      <c r="Q42" s="406">
        <v>3888.0000000000005</v>
      </c>
      <c r="R42" s="359">
        <f t="shared" si="3"/>
        <v>1.0853909465020576E-2</v>
      </c>
      <c r="S42" s="360">
        <v>7</v>
      </c>
      <c r="T42" s="360" t="s">
        <v>2008</v>
      </c>
      <c r="U42" s="283" t="s">
        <v>1915</v>
      </c>
      <c r="V42" s="283" t="s">
        <v>1917</v>
      </c>
      <c r="W42" s="285" t="s">
        <v>1293</v>
      </c>
      <c r="X42" s="286" t="s">
        <v>25</v>
      </c>
      <c r="Y42" s="286" t="s">
        <v>1617</v>
      </c>
      <c r="Z42" s="286" t="s">
        <v>1921</v>
      </c>
      <c r="AA42" s="398">
        <f t="shared" si="2"/>
        <v>0</v>
      </c>
      <c r="AB42" s="361"/>
    </row>
    <row r="43" spans="1:28" ht="43.5" customHeight="1" x14ac:dyDescent="0.25">
      <c r="A43" s="354">
        <v>51</v>
      </c>
      <c r="B43" s="354">
        <v>39</v>
      </c>
      <c r="C43" s="310" t="s">
        <v>1702</v>
      </c>
      <c r="D43" s="355" t="s">
        <v>35</v>
      </c>
      <c r="E43" s="311" t="s">
        <v>1692</v>
      </c>
      <c r="F43" s="399" t="s">
        <v>1988</v>
      </c>
      <c r="G43" s="356" t="s">
        <v>1701</v>
      </c>
      <c r="H43" s="354" t="s">
        <v>40</v>
      </c>
      <c r="I43" s="354" t="s">
        <v>1309</v>
      </c>
      <c r="J43" s="357">
        <v>77.7</v>
      </c>
      <c r="K43" s="358">
        <v>11.9</v>
      </c>
      <c r="L43" s="357">
        <f t="shared" si="4"/>
        <v>65.8</v>
      </c>
      <c r="M43" s="357" t="s">
        <v>28</v>
      </c>
      <c r="N43" s="350" t="s">
        <v>168</v>
      </c>
      <c r="O43" s="350" t="s">
        <v>1310</v>
      </c>
      <c r="P43" s="351">
        <v>77.7</v>
      </c>
      <c r="Q43" s="406">
        <v>2304</v>
      </c>
      <c r="R43" s="359">
        <f t="shared" si="3"/>
        <v>5.1649305555555554E-3</v>
      </c>
      <c r="S43" s="360">
        <v>6</v>
      </c>
      <c r="T43" s="360" t="s">
        <v>2008</v>
      </c>
      <c r="U43" s="283" t="s">
        <v>1915</v>
      </c>
      <c r="V43" s="283" t="s">
        <v>1917</v>
      </c>
      <c r="W43" s="285" t="s">
        <v>1946</v>
      </c>
      <c r="X43" s="286" t="s">
        <v>25</v>
      </c>
      <c r="Y43" s="286" t="s">
        <v>1617</v>
      </c>
      <c r="Z43" s="286" t="s">
        <v>1921</v>
      </c>
      <c r="AA43" s="398">
        <f t="shared" si="2"/>
        <v>0</v>
      </c>
      <c r="AB43" s="361"/>
    </row>
    <row r="44" spans="1:28" ht="43.5" customHeight="1" x14ac:dyDescent="0.25">
      <c r="A44" s="354">
        <v>52</v>
      </c>
      <c r="B44" s="354">
        <v>40</v>
      </c>
      <c r="C44" s="310" t="s">
        <v>1703</v>
      </c>
      <c r="D44" s="355" t="s">
        <v>35</v>
      </c>
      <c r="E44" s="311" t="s">
        <v>1691</v>
      </c>
      <c r="F44" s="399" t="s">
        <v>1988</v>
      </c>
      <c r="G44" s="356" t="s">
        <v>1704</v>
      </c>
      <c r="H44" s="354" t="s">
        <v>40</v>
      </c>
      <c r="I44" s="354" t="s">
        <v>1345</v>
      </c>
      <c r="J44" s="357">
        <v>73.599999999999994</v>
      </c>
      <c r="K44" s="358">
        <v>7.7</v>
      </c>
      <c r="L44" s="357">
        <f t="shared" si="4"/>
        <v>65.899999999999991</v>
      </c>
      <c r="M44" s="357" t="s">
        <v>28</v>
      </c>
      <c r="N44" s="350" t="s">
        <v>168</v>
      </c>
      <c r="O44" s="350" t="s">
        <v>1346</v>
      </c>
      <c r="P44" s="351">
        <v>73.599999999999994</v>
      </c>
      <c r="Q44" s="406">
        <v>475.20000000000005</v>
      </c>
      <c r="R44" s="359">
        <f t="shared" ref="R44:R60" si="5">K44/Q44</f>
        <v>1.6203703703703703E-2</v>
      </c>
      <c r="S44" s="360">
        <v>5</v>
      </c>
      <c r="T44" s="360" t="s">
        <v>2008</v>
      </c>
      <c r="U44" s="283" t="s">
        <v>1915</v>
      </c>
      <c r="V44" s="283" t="s">
        <v>1917</v>
      </c>
      <c r="W44" s="285" t="s">
        <v>1972</v>
      </c>
      <c r="X44" s="286" t="s">
        <v>25</v>
      </c>
      <c r="Y44" s="286" t="s">
        <v>1617</v>
      </c>
      <c r="Z44" s="286" t="s">
        <v>1921</v>
      </c>
      <c r="AA44" s="398">
        <f t="shared" si="2"/>
        <v>0</v>
      </c>
      <c r="AB44" s="361"/>
    </row>
    <row r="45" spans="1:28" ht="48" customHeight="1" x14ac:dyDescent="0.25">
      <c r="A45" s="354">
        <v>53</v>
      </c>
      <c r="B45" s="354">
        <v>41</v>
      </c>
      <c r="C45" s="310" t="s">
        <v>1705</v>
      </c>
      <c r="D45" s="355" t="s">
        <v>35</v>
      </c>
      <c r="E45" s="311" t="s">
        <v>1691</v>
      </c>
      <c r="F45" s="399" t="s">
        <v>1988</v>
      </c>
      <c r="G45" s="356" t="s">
        <v>1706</v>
      </c>
      <c r="H45" s="354" t="s">
        <v>40</v>
      </c>
      <c r="I45" s="354" t="s">
        <v>1348</v>
      </c>
      <c r="J45" s="357">
        <v>73.900000000000006</v>
      </c>
      <c r="K45" s="358">
        <v>7.6</v>
      </c>
      <c r="L45" s="357">
        <f t="shared" si="4"/>
        <v>66.300000000000011</v>
      </c>
      <c r="M45" s="357" t="s">
        <v>28</v>
      </c>
      <c r="N45" s="400" t="s">
        <v>175</v>
      </c>
      <c r="O45" s="400">
        <v>1686</v>
      </c>
      <c r="P45" s="351">
        <v>73.900000000000006</v>
      </c>
      <c r="Q45" s="406">
        <v>684</v>
      </c>
      <c r="R45" s="359">
        <f t="shared" si="5"/>
        <v>1.111111111111111E-2</v>
      </c>
      <c r="S45" s="360">
        <v>6</v>
      </c>
      <c r="T45" s="360" t="s">
        <v>2008</v>
      </c>
      <c r="U45" s="283" t="s">
        <v>1915</v>
      </c>
      <c r="V45" s="283" t="s">
        <v>1917</v>
      </c>
      <c r="W45" s="401" t="s">
        <v>1979</v>
      </c>
      <c r="X45" s="701" t="s">
        <v>2015</v>
      </c>
      <c r="Y45" s="702"/>
      <c r="Z45" s="703"/>
      <c r="AA45" s="398">
        <f t="shared" si="2"/>
        <v>0</v>
      </c>
      <c r="AB45" s="361"/>
    </row>
    <row r="46" spans="1:28" ht="43.5" customHeight="1" x14ac:dyDescent="0.25">
      <c r="A46" s="354">
        <v>54</v>
      </c>
      <c r="B46" s="354">
        <v>42</v>
      </c>
      <c r="C46" s="310" t="s">
        <v>1707</v>
      </c>
      <c r="D46" s="355" t="s">
        <v>35</v>
      </c>
      <c r="E46" s="311" t="s">
        <v>1691</v>
      </c>
      <c r="F46" s="399" t="s">
        <v>1988</v>
      </c>
      <c r="G46" s="356" t="s">
        <v>1708</v>
      </c>
      <c r="H46" s="354" t="s">
        <v>40</v>
      </c>
      <c r="I46" s="354" t="s">
        <v>1355</v>
      </c>
      <c r="J46" s="357">
        <v>74</v>
      </c>
      <c r="K46" s="358">
        <v>7.6</v>
      </c>
      <c r="L46" s="357">
        <f t="shared" si="4"/>
        <v>66.400000000000006</v>
      </c>
      <c r="M46" s="357" t="s">
        <v>28</v>
      </c>
      <c r="N46" s="400" t="s">
        <v>182</v>
      </c>
      <c r="O46" s="350">
        <v>1688</v>
      </c>
      <c r="P46" s="351">
        <v>74</v>
      </c>
      <c r="Q46" s="406">
        <v>475.20000000000005</v>
      </c>
      <c r="R46" s="359">
        <f t="shared" si="5"/>
        <v>1.599326599326599E-2</v>
      </c>
      <c r="S46" s="360">
        <v>4</v>
      </c>
      <c r="T46" s="360" t="s">
        <v>2008</v>
      </c>
      <c r="U46" s="283" t="s">
        <v>1915</v>
      </c>
      <c r="V46" s="283" t="s">
        <v>1917</v>
      </c>
      <c r="W46" s="285" t="s">
        <v>1973</v>
      </c>
      <c r="X46" s="286" t="s">
        <v>25</v>
      </c>
      <c r="Y46" s="286" t="s">
        <v>1617</v>
      </c>
      <c r="Z46" s="286" t="s">
        <v>1921</v>
      </c>
      <c r="AA46" s="398">
        <f t="shared" si="2"/>
        <v>0</v>
      </c>
      <c r="AB46" s="361"/>
    </row>
    <row r="47" spans="1:28" ht="43.5" customHeight="1" x14ac:dyDescent="0.25">
      <c r="A47" s="354">
        <v>55</v>
      </c>
      <c r="B47" s="354">
        <v>43</v>
      </c>
      <c r="C47" s="310" t="s">
        <v>1709</v>
      </c>
      <c r="D47" s="355" t="s">
        <v>35</v>
      </c>
      <c r="E47" s="311" t="s">
        <v>1691</v>
      </c>
      <c r="F47" s="399" t="s">
        <v>1988</v>
      </c>
      <c r="G47" s="356" t="s">
        <v>1710</v>
      </c>
      <c r="H47" s="354" t="s">
        <v>40</v>
      </c>
      <c r="I47" s="354" t="s">
        <v>1365</v>
      </c>
      <c r="J47" s="357">
        <v>73.5</v>
      </c>
      <c r="K47" s="358">
        <v>7.5</v>
      </c>
      <c r="L47" s="357">
        <f t="shared" si="4"/>
        <v>66</v>
      </c>
      <c r="M47" s="357" t="s">
        <v>28</v>
      </c>
      <c r="N47" s="400">
        <v>26</v>
      </c>
      <c r="O47" s="350">
        <v>1684</v>
      </c>
      <c r="P47" s="351">
        <v>73.5</v>
      </c>
      <c r="Q47" s="406">
        <v>507.59999999999997</v>
      </c>
      <c r="R47" s="359">
        <f t="shared" si="5"/>
        <v>1.4775413711583925E-2</v>
      </c>
      <c r="S47" s="360">
        <v>3</v>
      </c>
      <c r="T47" s="360" t="s">
        <v>2008</v>
      </c>
      <c r="U47" s="283" t="s">
        <v>1915</v>
      </c>
      <c r="V47" s="283" t="s">
        <v>1917</v>
      </c>
      <c r="W47" s="401" t="s">
        <v>2010</v>
      </c>
      <c r="X47" s="701" t="s">
        <v>2015</v>
      </c>
      <c r="Y47" s="702"/>
      <c r="Z47" s="703"/>
      <c r="AA47" s="398">
        <f t="shared" si="2"/>
        <v>0</v>
      </c>
      <c r="AB47" s="361"/>
    </row>
    <row r="48" spans="1:28" ht="43.5" customHeight="1" x14ac:dyDescent="0.25">
      <c r="A48" s="354">
        <v>56</v>
      </c>
      <c r="B48" s="354">
        <v>44</v>
      </c>
      <c r="C48" s="310" t="s">
        <v>1712</v>
      </c>
      <c r="D48" s="355" t="s">
        <v>35</v>
      </c>
      <c r="E48" s="311" t="s">
        <v>1692</v>
      </c>
      <c r="F48" s="399" t="s">
        <v>1988</v>
      </c>
      <c r="G48" s="356" t="s">
        <v>1713</v>
      </c>
      <c r="H48" s="354" t="s">
        <v>40</v>
      </c>
      <c r="I48" s="354" t="s">
        <v>1372</v>
      </c>
      <c r="J48" s="357">
        <v>231.2</v>
      </c>
      <c r="K48" s="358">
        <v>35.1</v>
      </c>
      <c r="L48" s="357">
        <f t="shared" si="4"/>
        <v>196.1</v>
      </c>
      <c r="M48" s="357" t="s">
        <v>28</v>
      </c>
      <c r="N48" s="350" t="s">
        <v>168</v>
      </c>
      <c r="O48" s="350" t="s">
        <v>1373</v>
      </c>
      <c r="P48" s="351">
        <v>231.2</v>
      </c>
      <c r="Q48" s="406">
        <v>1897.1999999999998</v>
      </c>
      <c r="R48" s="359">
        <f t="shared" si="5"/>
        <v>1.8500948766603419E-2</v>
      </c>
      <c r="S48" s="360">
        <v>1</v>
      </c>
      <c r="T48" s="360" t="s">
        <v>2008</v>
      </c>
      <c r="U48" s="283" t="s">
        <v>1915</v>
      </c>
      <c r="V48" s="283" t="s">
        <v>1917</v>
      </c>
      <c r="W48" s="285" t="s">
        <v>1715</v>
      </c>
      <c r="X48" s="286" t="s">
        <v>1716</v>
      </c>
      <c r="Y48" s="286" t="s">
        <v>1617</v>
      </c>
      <c r="Z48" s="286" t="s">
        <v>1921</v>
      </c>
      <c r="AA48" s="398">
        <f t="shared" si="2"/>
        <v>0</v>
      </c>
      <c r="AB48" s="361"/>
    </row>
    <row r="49" spans="1:28" ht="43.5" customHeight="1" x14ac:dyDescent="0.25">
      <c r="A49" s="354">
        <v>57</v>
      </c>
      <c r="B49" s="354">
        <v>45</v>
      </c>
      <c r="C49" s="310" t="s">
        <v>1718</v>
      </c>
      <c r="D49" s="355" t="s">
        <v>35</v>
      </c>
      <c r="E49" s="311" t="s">
        <v>1691</v>
      </c>
      <c r="F49" s="399" t="s">
        <v>1988</v>
      </c>
      <c r="G49" s="356" t="s">
        <v>1719</v>
      </c>
      <c r="H49" s="354" t="s">
        <v>40</v>
      </c>
      <c r="I49" s="354" t="s">
        <v>1399</v>
      </c>
      <c r="J49" s="357">
        <v>355.3</v>
      </c>
      <c r="K49" s="358">
        <v>40.799999999999997</v>
      </c>
      <c r="L49" s="357">
        <f t="shared" si="4"/>
        <v>314.5</v>
      </c>
      <c r="M49" s="357" t="s">
        <v>28</v>
      </c>
      <c r="N49" s="350" t="s">
        <v>168</v>
      </c>
      <c r="O49" s="350" t="s">
        <v>1400</v>
      </c>
      <c r="P49" s="351">
        <v>355.3</v>
      </c>
      <c r="Q49" s="406">
        <v>3420</v>
      </c>
      <c r="R49" s="359">
        <f t="shared" si="5"/>
        <v>1.1929824561403507E-2</v>
      </c>
      <c r="S49" s="360">
        <v>4</v>
      </c>
      <c r="T49" s="360" t="s">
        <v>2008</v>
      </c>
      <c r="U49" s="283" t="s">
        <v>1915</v>
      </c>
      <c r="V49" s="283" t="s">
        <v>1917</v>
      </c>
      <c r="W49" s="285" t="s">
        <v>1953</v>
      </c>
      <c r="X49" s="285" t="s">
        <v>25</v>
      </c>
      <c r="Y49" s="286" t="s">
        <v>1617</v>
      </c>
      <c r="Z49" s="286" t="s">
        <v>1921</v>
      </c>
      <c r="AA49" s="398">
        <f t="shared" si="2"/>
        <v>0</v>
      </c>
      <c r="AB49" s="361"/>
    </row>
    <row r="50" spans="1:28" ht="43.5" customHeight="1" x14ac:dyDescent="0.25">
      <c r="A50" s="354">
        <v>59</v>
      </c>
      <c r="B50" s="354">
        <v>46</v>
      </c>
      <c r="C50" s="310" t="s">
        <v>1721</v>
      </c>
      <c r="D50" s="355" t="s">
        <v>35</v>
      </c>
      <c r="E50" s="311" t="s">
        <v>1692</v>
      </c>
      <c r="F50" s="399" t="s">
        <v>1988</v>
      </c>
      <c r="G50" s="356" t="s">
        <v>1722</v>
      </c>
      <c r="H50" s="354" t="s">
        <v>40</v>
      </c>
      <c r="I50" s="354" t="s">
        <v>1424</v>
      </c>
      <c r="J50" s="357">
        <v>228.9</v>
      </c>
      <c r="K50" s="358">
        <v>31.8</v>
      </c>
      <c r="L50" s="357">
        <f t="shared" si="4"/>
        <v>197.1</v>
      </c>
      <c r="M50" s="357" t="s">
        <v>28</v>
      </c>
      <c r="N50" s="350" t="s">
        <v>168</v>
      </c>
      <c r="O50" s="350" t="s">
        <v>1425</v>
      </c>
      <c r="P50" s="351">
        <v>228.9</v>
      </c>
      <c r="Q50" s="406">
        <v>1835.9999999999998</v>
      </c>
      <c r="R50" s="359">
        <f t="shared" si="5"/>
        <v>1.7320261437908498E-2</v>
      </c>
      <c r="S50" s="360">
        <v>6</v>
      </c>
      <c r="T50" s="360" t="s">
        <v>2008</v>
      </c>
      <c r="U50" s="283" t="s">
        <v>1915</v>
      </c>
      <c r="V50" s="283" t="s">
        <v>1917</v>
      </c>
      <c r="W50" s="285" t="s">
        <v>1724</v>
      </c>
      <c r="X50" s="286" t="s">
        <v>25</v>
      </c>
      <c r="Y50" s="286" t="s">
        <v>1617</v>
      </c>
      <c r="Z50" s="286" t="s">
        <v>1921</v>
      </c>
      <c r="AA50" s="398">
        <f t="shared" si="2"/>
        <v>0</v>
      </c>
      <c r="AB50" s="361"/>
    </row>
    <row r="51" spans="1:28" ht="43.5" customHeight="1" x14ac:dyDescent="0.25">
      <c r="A51" s="354">
        <v>60</v>
      </c>
      <c r="B51" s="354">
        <v>47</v>
      </c>
      <c r="C51" s="311" t="s">
        <v>1729</v>
      </c>
      <c r="D51" s="355" t="s">
        <v>35</v>
      </c>
      <c r="E51" s="311" t="s">
        <v>1691</v>
      </c>
      <c r="F51" s="399" t="s">
        <v>1988</v>
      </c>
      <c r="G51" s="356" t="s">
        <v>1726</v>
      </c>
      <c r="H51" s="354" t="s">
        <v>40</v>
      </c>
      <c r="I51" s="354" t="s">
        <v>713</v>
      </c>
      <c r="J51" s="357">
        <v>213.3</v>
      </c>
      <c r="K51" s="358">
        <v>30.4</v>
      </c>
      <c r="L51" s="357">
        <f t="shared" si="4"/>
        <v>182.9</v>
      </c>
      <c r="M51" s="357" t="s">
        <v>28</v>
      </c>
      <c r="N51" s="350" t="s">
        <v>168</v>
      </c>
      <c r="O51" s="350" t="s">
        <v>1566</v>
      </c>
      <c r="P51" s="351">
        <v>213.3</v>
      </c>
      <c r="Q51" s="406">
        <v>1404</v>
      </c>
      <c r="R51" s="359">
        <f t="shared" si="5"/>
        <v>2.1652421652421653E-2</v>
      </c>
      <c r="S51" s="360">
        <v>4</v>
      </c>
      <c r="T51" s="360" t="s">
        <v>2008</v>
      </c>
      <c r="U51" s="283" t="s">
        <v>1915</v>
      </c>
      <c r="V51" s="283" t="s">
        <v>1917</v>
      </c>
      <c r="W51" s="285" t="s">
        <v>1727</v>
      </c>
      <c r="X51" s="286" t="s">
        <v>25</v>
      </c>
      <c r="Y51" s="286" t="s">
        <v>1617</v>
      </c>
      <c r="Z51" s="286" t="s">
        <v>1921</v>
      </c>
      <c r="AA51" s="398">
        <f t="shared" si="2"/>
        <v>0</v>
      </c>
      <c r="AB51" s="361"/>
    </row>
    <row r="52" spans="1:28" ht="43.5" customHeight="1" x14ac:dyDescent="0.25">
      <c r="A52" s="354">
        <v>61</v>
      </c>
      <c r="B52" s="354">
        <v>48</v>
      </c>
      <c r="C52" s="311" t="s">
        <v>1730</v>
      </c>
      <c r="D52" s="355" t="s">
        <v>35</v>
      </c>
      <c r="E52" s="311" t="s">
        <v>1691</v>
      </c>
      <c r="F52" s="399" t="s">
        <v>1988</v>
      </c>
      <c r="G52" s="356" t="s">
        <v>1731</v>
      </c>
      <c r="H52" s="354" t="s">
        <v>40</v>
      </c>
      <c r="I52" s="354" t="s">
        <v>1482</v>
      </c>
      <c r="J52" s="357">
        <v>492.7</v>
      </c>
      <c r="K52" s="358">
        <v>58.1</v>
      </c>
      <c r="L52" s="357">
        <f t="shared" si="4"/>
        <v>434.59999999999997</v>
      </c>
      <c r="M52" s="357" t="s">
        <v>28</v>
      </c>
      <c r="N52" s="350" t="s">
        <v>168</v>
      </c>
      <c r="O52" s="350" t="s">
        <v>1483</v>
      </c>
      <c r="P52" s="351">
        <v>492.7</v>
      </c>
      <c r="Q52" s="406">
        <v>3924</v>
      </c>
      <c r="R52" s="359">
        <f t="shared" si="5"/>
        <v>1.480632008154944E-2</v>
      </c>
      <c r="S52" s="360">
        <v>7</v>
      </c>
      <c r="T52" s="360" t="s">
        <v>2008</v>
      </c>
      <c r="U52" s="283" t="s">
        <v>1915</v>
      </c>
      <c r="V52" s="283" t="s">
        <v>1917</v>
      </c>
      <c r="W52" s="285" t="s">
        <v>1732</v>
      </c>
      <c r="X52" s="286" t="s">
        <v>25</v>
      </c>
      <c r="Y52" s="286" t="s">
        <v>1617</v>
      </c>
      <c r="Z52" s="286" t="s">
        <v>1921</v>
      </c>
      <c r="AA52" s="398">
        <f t="shared" si="2"/>
        <v>0</v>
      </c>
      <c r="AB52" s="361"/>
    </row>
    <row r="53" spans="1:28" ht="43.5" customHeight="1" x14ac:dyDescent="0.25">
      <c r="A53" s="409">
        <v>63</v>
      </c>
      <c r="B53" s="409">
        <v>49</v>
      </c>
      <c r="C53" s="310" t="s">
        <v>1740</v>
      </c>
      <c r="D53" s="355" t="s">
        <v>35</v>
      </c>
      <c r="E53" s="311" t="s">
        <v>1691</v>
      </c>
      <c r="F53" s="399" t="s">
        <v>1988</v>
      </c>
      <c r="G53" s="356" t="s">
        <v>1741</v>
      </c>
      <c r="H53" s="409" t="s">
        <v>40</v>
      </c>
      <c r="I53" s="409" t="s">
        <v>1497</v>
      </c>
      <c r="J53" s="410">
        <v>198.2</v>
      </c>
      <c r="K53" s="413">
        <v>29.5</v>
      </c>
      <c r="L53" s="410">
        <f t="shared" ref="L53" si="6">J53-K53</f>
        <v>168.7</v>
      </c>
      <c r="M53" s="410" t="s">
        <v>28</v>
      </c>
      <c r="N53" s="412" t="s">
        <v>168</v>
      </c>
      <c r="O53" s="412" t="s">
        <v>1498</v>
      </c>
      <c r="P53" s="411">
        <v>198.2</v>
      </c>
      <c r="Q53" s="406">
        <v>1620</v>
      </c>
      <c r="R53" s="359">
        <f t="shared" ref="R53" si="7">K53/Q53</f>
        <v>1.8209876543209876E-2</v>
      </c>
      <c r="S53" s="360">
        <v>3</v>
      </c>
      <c r="T53" s="360" t="s">
        <v>2008</v>
      </c>
      <c r="U53" s="283" t="s">
        <v>1915</v>
      </c>
      <c r="V53" s="283" t="s">
        <v>1917</v>
      </c>
      <c r="W53" s="285" t="s">
        <v>1742</v>
      </c>
      <c r="X53" s="286" t="s">
        <v>25</v>
      </c>
      <c r="Y53" s="286" t="s">
        <v>1617</v>
      </c>
      <c r="Z53" s="286" t="s">
        <v>1921</v>
      </c>
      <c r="AA53" s="398">
        <f t="shared" ref="AA53" si="8">J53-P53</f>
        <v>0</v>
      </c>
      <c r="AB53" s="361"/>
    </row>
    <row r="54" spans="1:28" ht="43.5" customHeight="1" x14ac:dyDescent="0.25">
      <c r="A54" s="354">
        <v>64</v>
      </c>
      <c r="B54" s="354">
        <v>50</v>
      </c>
      <c r="C54" s="310" t="s">
        <v>1506</v>
      </c>
      <c r="D54" s="355" t="s">
        <v>35</v>
      </c>
      <c r="E54" s="311" t="s">
        <v>1691</v>
      </c>
      <c r="F54" s="399" t="s">
        <v>1988</v>
      </c>
      <c r="G54" s="356" t="s">
        <v>1507</v>
      </c>
      <c r="H54" s="354" t="s">
        <v>40</v>
      </c>
      <c r="I54" s="354" t="s">
        <v>1511</v>
      </c>
      <c r="J54" s="357">
        <v>265.89999999999998</v>
      </c>
      <c r="K54" s="358">
        <v>52.6</v>
      </c>
      <c r="L54" s="357">
        <f t="shared" si="4"/>
        <v>213.29999999999998</v>
      </c>
      <c r="M54" s="357" t="s">
        <v>28</v>
      </c>
      <c r="N54" s="350" t="s">
        <v>168</v>
      </c>
      <c r="O54" s="350" t="s">
        <v>1512</v>
      </c>
      <c r="P54" s="351">
        <v>265.89999999999998</v>
      </c>
      <c r="Q54" s="406">
        <v>2304</v>
      </c>
      <c r="R54" s="359">
        <f t="shared" si="5"/>
        <v>2.2829861111111113E-2</v>
      </c>
      <c r="S54" s="360">
        <v>8</v>
      </c>
      <c r="T54" s="360" t="s">
        <v>2008</v>
      </c>
      <c r="U54" s="283" t="s">
        <v>1915</v>
      </c>
      <c r="V54" s="283" t="s">
        <v>1917</v>
      </c>
      <c r="W54" s="285" t="s">
        <v>1509</v>
      </c>
      <c r="X54" s="286" t="s">
        <v>25</v>
      </c>
      <c r="Y54" s="286" t="s">
        <v>1617</v>
      </c>
      <c r="Z54" s="286" t="s">
        <v>1921</v>
      </c>
      <c r="AA54" s="398">
        <f t="shared" si="2"/>
        <v>0</v>
      </c>
      <c r="AB54" s="361"/>
    </row>
    <row r="55" spans="1:28" ht="43.5" customHeight="1" x14ac:dyDescent="0.25">
      <c r="A55" s="354">
        <v>65</v>
      </c>
      <c r="B55" s="354">
        <v>51</v>
      </c>
      <c r="C55" s="311" t="s">
        <v>1747</v>
      </c>
      <c r="D55" s="355" t="s">
        <v>35</v>
      </c>
      <c r="E55" s="311" t="s">
        <v>1692</v>
      </c>
      <c r="F55" s="399" t="s">
        <v>1988</v>
      </c>
      <c r="G55" s="356" t="s">
        <v>1976</v>
      </c>
      <c r="H55" s="354" t="s">
        <v>48</v>
      </c>
      <c r="I55" s="354" t="s">
        <v>626</v>
      </c>
      <c r="J55" s="357">
        <v>356.9</v>
      </c>
      <c r="K55" s="358">
        <v>42.7</v>
      </c>
      <c r="L55" s="357">
        <f t="shared" si="4"/>
        <v>314.2</v>
      </c>
      <c r="M55" s="357" t="s">
        <v>28</v>
      </c>
      <c r="N55" s="350" t="s">
        <v>168</v>
      </c>
      <c r="O55" s="350" t="s">
        <v>1529</v>
      </c>
      <c r="P55" s="351">
        <v>356.9</v>
      </c>
      <c r="Q55" s="406">
        <v>2988.0000000000005</v>
      </c>
      <c r="R55" s="359">
        <f t="shared" si="5"/>
        <v>1.4290495314591698E-2</v>
      </c>
      <c r="S55" s="363" t="s">
        <v>1981</v>
      </c>
      <c r="T55" s="363" t="s">
        <v>2008</v>
      </c>
      <c r="U55" s="283" t="s">
        <v>1915</v>
      </c>
      <c r="V55" s="283" t="s">
        <v>1917</v>
      </c>
      <c r="W55" s="285" t="s">
        <v>1527</v>
      </c>
      <c r="X55" s="286" t="s">
        <v>25</v>
      </c>
      <c r="Y55" s="286" t="s">
        <v>1617</v>
      </c>
      <c r="Z55" s="286" t="s">
        <v>1921</v>
      </c>
      <c r="AA55" s="398">
        <f t="shared" si="2"/>
        <v>0</v>
      </c>
      <c r="AB55" s="361"/>
    </row>
    <row r="56" spans="1:28" ht="43.5" customHeight="1" x14ac:dyDescent="0.25">
      <c r="A56" s="354">
        <v>66</v>
      </c>
      <c r="B56" s="354">
        <v>52</v>
      </c>
      <c r="C56" s="276" t="s">
        <v>1797</v>
      </c>
      <c r="D56" s="365" t="s">
        <v>1897</v>
      </c>
      <c r="E56" s="366" t="s">
        <v>1621</v>
      </c>
      <c r="F56" s="399" t="s">
        <v>1988</v>
      </c>
      <c r="G56" s="367" t="s">
        <v>1831</v>
      </c>
      <c r="H56" s="280" t="s">
        <v>425</v>
      </c>
      <c r="I56" s="280" t="s">
        <v>425</v>
      </c>
      <c r="J56" s="281">
        <v>150.4</v>
      </c>
      <c r="K56" s="368">
        <v>30.4</v>
      </c>
      <c r="L56" s="281">
        <v>120</v>
      </c>
      <c r="M56" s="281" t="s">
        <v>28</v>
      </c>
      <c r="N56" s="295">
        <v>3</v>
      </c>
      <c r="O56" s="295">
        <v>1</v>
      </c>
      <c r="P56" s="396">
        <v>150.4</v>
      </c>
      <c r="Q56" s="406">
        <v>3924</v>
      </c>
      <c r="R56" s="359">
        <f t="shared" si="5"/>
        <v>7.7471967380224258E-3</v>
      </c>
      <c r="S56" s="360">
        <v>3</v>
      </c>
      <c r="T56" s="360" t="s">
        <v>2008</v>
      </c>
      <c r="U56" s="283" t="s">
        <v>1950</v>
      </c>
      <c r="V56" s="369">
        <v>45813</v>
      </c>
      <c r="W56" s="285" t="s">
        <v>1920</v>
      </c>
      <c r="X56" s="286" t="s">
        <v>1588</v>
      </c>
      <c r="Y56" s="286" t="s">
        <v>1617</v>
      </c>
      <c r="Z56" s="286" t="s">
        <v>1921</v>
      </c>
      <c r="AA56" s="398">
        <f t="shared" si="2"/>
        <v>0</v>
      </c>
      <c r="AB56" s="361"/>
    </row>
    <row r="57" spans="1:28" ht="43.5" customHeight="1" x14ac:dyDescent="0.25">
      <c r="A57" s="354">
        <v>67</v>
      </c>
      <c r="B57" s="354">
        <v>53</v>
      </c>
      <c r="C57" s="276" t="s">
        <v>1798</v>
      </c>
      <c r="D57" s="365" t="s">
        <v>1897</v>
      </c>
      <c r="E57" s="366" t="s">
        <v>1621</v>
      </c>
      <c r="F57" s="399" t="s">
        <v>1988</v>
      </c>
      <c r="G57" s="367" t="s">
        <v>1832</v>
      </c>
      <c r="H57" s="280" t="s">
        <v>425</v>
      </c>
      <c r="I57" s="280" t="s">
        <v>431</v>
      </c>
      <c r="J57" s="281">
        <v>108.1</v>
      </c>
      <c r="K57" s="368">
        <v>26.1</v>
      </c>
      <c r="L57" s="281">
        <v>82</v>
      </c>
      <c r="M57" s="281" t="s">
        <v>28</v>
      </c>
      <c r="N57" s="295">
        <v>3</v>
      </c>
      <c r="O57" s="295" t="s">
        <v>1956</v>
      </c>
      <c r="P57" s="397">
        <v>108.1</v>
      </c>
      <c r="Q57" s="406">
        <v>2015.9999999999998</v>
      </c>
      <c r="R57" s="359">
        <f t="shared" si="5"/>
        <v>1.2946428571428574E-2</v>
      </c>
      <c r="S57" s="360">
        <v>2</v>
      </c>
      <c r="T57" s="360" t="s">
        <v>2008</v>
      </c>
      <c r="U57" s="283" t="s">
        <v>1950</v>
      </c>
      <c r="V57" s="369">
        <v>45813</v>
      </c>
      <c r="W57" s="285" t="s">
        <v>1922</v>
      </c>
      <c r="X57" s="286" t="s">
        <v>25</v>
      </c>
      <c r="Y57" s="286" t="s">
        <v>1617</v>
      </c>
      <c r="Z57" s="286" t="s">
        <v>1921</v>
      </c>
      <c r="AA57" s="398">
        <f t="shared" si="2"/>
        <v>0</v>
      </c>
      <c r="AB57" s="361"/>
    </row>
    <row r="58" spans="1:28" ht="43.5" customHeight="1" x14ac:dyDescent="0.25">
      <c r="A58" s="354">
        <v>68</v>
      </c>
      <c r="B58" s="354">
        <v>54</v>
      </c>
      <c r="C58" s="276" t="s">
        <v>1583</v>
      </c>
      <c r="D58" s="365" t="s">
        <v>1897</v>
      </c>
      <c r="E58" s="366" t="s">
        <v>1621</v>
      </c>
      <c r="F58" s="399" t="s">
        <v>1988</v>
      </c>
      <c r="G58" s="367" t="s">
        <v>1585</v>
      </c>
      <c r="H58" s="280" t="s">
        <v>425</v>
      </c>
      <c r="I58" s="280" t="s">
        <v>626</v>
      </c>
      <c r="J58" s="281">
        <v>252</v>
      </c>
      <c r="K58" s="368">
        <v>64.599999999999994</v>
      </c>
      <c r="L58" s="281">
        <v>187.4</v>
      </c>
      <c r="M58" s="281" t="s">
        <v>28</v>
      </c>
      <c r="N58" s="295">
        <v>3</v>
      </c>
      <c r="O58" s="295" t="s">
        <v>424</v>
      </c>
      <c r="P58" s="397">
        <v>252</v>
      </c>
      <c r="Q58" s="406">
        <v>5932.8</v>
      </c>
      <c r="R58" s="359">
        <f t="shared" si="5"/>
        <v>1.0888619201725996E-2</v>
      </c>
      <c r="S58" s="360">
        <v>2</v>
      </c>
      <c r="T58" s="360" t="s">
        <v>2008</v>
      </c>
      <c r="U58" s="283" t="s">
        <v>1950</v>
      </c>
      <c r="V58" s="369">
        <v>45813</v>
      </c>
      <c r="W58" s="285" t="s">
        <v>1587</v>
      </c>
      <c r="X58" s="286" t="s">
        <v>1588</v>
      </c>
      <c r="Y58" s="286" t="s">
        <v>1617</v>
      </c>
      <c r="Z58" s="286" t="s">
        <v>1921</v>
      </c>
      <c r="AA58" s="398">
        <f t="shared" si="2"/>
        <v>0</v>
      </c>
      <c r="AB58" s="361"/>
    </row>
    <row r="59" spans="1:28" ht="43.5" customHeight="1" x14ac:dyDescent="0.25">
      <c r="A59" s="354">
        <v>69</v>
      </c>
      <c r="B59" s="354">
        <v>55</v>
      </c>
      <c r="C59" s="276" t="s">
        <v>1799</v>
      </c>
      <c r="D59" s="365" t="s">
        <v>1897</v>
      </c>
      <c r="E59" s="366" t="s">
        <v>1621</v>
      </c>
      <c r="F59" s="399" t="s">
        <v>1988</v>
      </c>
      <c r="G59" s="367" t="s">
        <v>1833</v>
      </c>
      <c r="H59" s="280" t="s">
        <v>425</v>
      </c>
      <c r="I59" s="280" t="s">
        <v>27</v>
      </c>
      <c r="J59" s="281">
        <v>144</v>
      </c>
      <c r="K59" s="368">
        <v>39.799999999999997</v>
      </c>
      <c r="L59" s="281">
        <v>104.2</v>
      </c>
      <c r="M59" s="281" t="s">
        <v>28</v>
      </c>
      <c r="N59" s="295">
        <v>3</v>
      </c>
      <c r="O59" s="295" t="s">
        <v>48</v>
      </c>
      <c r="P59" s="397">
        <v>144</v>
      </c>
      <c r="Q59" s="406">
        <v>3157.2</v>
      </c>
      <c r="R59" s="359">
        <f t="shared" si="5"/>
        <v>1.2606106676802229E-2</v>
      </c>
      <c r="S59" s="360">
        <v>5</v>
      </c>
      <c r="T59" s="360" t="s">
        <v>2008</v>
      </c>
      <c r="U59" s="283" t="s">
        <v>1950</v>
      </c>
      <c r="V59" s="369">
        <v>45813</v>
      </c>
      <c r="W59" s="285" t="s">
        <v>1923</v>
      </c>
      <c r="X59" s="286" t="s">
        <v>1588</v>
      </c>
      <c r="Y59" s="286" t="s">
        <v>1617</v>
      </c>
      <c r="Z59" s="286" t="s">
        <v>1921</v>
      </c>
      <c r="AA59" s="398">
        <f t="shared" si="2"/>
        <v>0</v>
      </c>
      <c r="AB59" s="361"/>
    </row>
    <row r="60" spans="1:28" ht="43.5" customHeight="1" x14ac:dyDescent="0.25">
      <c r="A60" s="354">
        <v>70</v>
      </c>
      <c r="B60" s="354">
        <v>56</v>
      </c>
      <c r="C60" s="276" t="s">
        <v>1800</v>
      </c>
      <c r="D60" s="365" t="s">
        <v>1897</v>
      </c>
      <c r="E60" s="366" t="s">
        <v>1621</v>
      </c>
      <c r="F60" s="399" t="s">
        <v>1988</v>
      </c>
      <c r="G60" s="367" t="s">
        <v>1834</v>
      </c>
      <c r="H60" s="280" t="s">
        <v>425</v>
      </c>
      <c r="I60" s="280" t="s">
        <v>424</v>
      </c>
      <c r="J60" s="281">
        <v>186.9</v>
      </c>
      <c r="K60" s="368">
        <v>52.4</v>
      </c>
      <c r="L60" s="281">
        <v>134.5</v>
      </c>
      <c r="M60" s="281" t="s">
        <v>28</v>
      </c>
      <c r="N60" s="295">
        <v>3</v>
      </c>
      <c r="O60" s="295" t="s">
        <v>27</v>
      </c>
      <c r="P60" s="397">
        <v>186.9</v>
      </c>
      <c r="Q60" s="406">
        <v>3099.6</v>
      </c>
      <c r="R60" s="359">
        <f t="shared" si="5"/>
        <v>1.690540714930959E-2</v>
      </c>
      <c r="S60" s="360">
        <v>4</v>
      </c>
      <c r="T60" s="360" t="s">
        <v>2008</v>
      </c>
      <c r="U60" s="283" t="s">
        <v>1950</v>
      </c>
      <c r="V60" s="369">
        <v>45813</v>
      </c>
      <c r="W60" s="285" t="s">
        <v>2000</v>
      </c>
      <c r="X60" s="286" t="s">
        <v>1588</v>
      </c>
      <c r="Y60" s="286" t="s">
        <v>1617</v>
      </c>
      <c r="Z60" s="286" t="s">
        <v>1921</v>
      </c>
      <c r="AA60" s="398">
        <f t="shared" si="2"/>
        <v>0</v>
      </c>
      <c r="AB60" s="361"/>
    </row>
    <row r="61" spans="1:28" ht="43.5" customHeight="1" x14ac:dyDescent="0.25">
      <c r="A61" s="706">
        <v>71</v>
      </c>
      <c r="B61" s="706">
        <v>57</v>
      </c>
      <c r="C61" s="725" t="s">
        <v>1801</v>
      </c>
      <c r="D61" s="727" t="s">
        <v>1897</v>
      </c>
      <c r="E61" s="366" t="s">
        <v>1621</v>
      </c>
      <c r="F61" s="399" t="s">
        <v>1988</v>
      </c>
      <c r="G61" s="367" t="s">
        <v>1835</v>
      </c>
      <c r="H61" s="280" t="s">
        <v>425</v>
      </c>
      <c r="I61" s="280" t="s">
        <v>40</v>
      </c>
      <c r="J61" s="281">
        <v>352.8</v>
      </c>
      <c r="K61" s="368">
        <v>118.1</v>
      </c>
      <c r="L61" s="281">
        <v>234.7</v>
      </c>
      <c r="M61" s="281" t="s">
        <v>28</v>
      </c>
      <c r="N61" s="295">
        <v>3</v>
      </c>
      <c r="O61" s="295" t="s">
        <v>118</v>
      </c>
      <c r="P61" s="397">
        <v>352.8</v>
      </c>
      <c r="Q61" s="729">
        <v>8506.7999999999993</v>
      </c>
      <c r="R61" s="713">
        <f>(K62+K61)/Q61</f>
        <v>4.9325245685804306E-2</v>
      </c>
      <c r="S61" s="715">
        <v>7</v>
      </c>
      <c r="T61" s="715" t="s">
        <v>2008</v>
      </c>
      <c r="U61" s="283" t="s">
        <v>1950</v>
      </c>
      <c r="V61" s="369">
        <v>45813</v>
      </c>
      <c r="W61" s="439" t="s">
        <v>1924</v>
      </c>
      <c r="X61" s="286" t="s">
        <v>25</v>
      </c>
      <c r="Y61" s="286" t="s">
        <v>1617</v>
      </c>
      <c r="Z61" s="286" t="s">
        <v>1921</v>
      </c>
      <c r="AA61" s="398">
        <f t="shared" si="2"/>
        <v>0</v>
      </c>
      <c r="AB61" s="361"/>
    </row>
    <row r="62" spans="1:28" ht="43.5" customHeight="1" x14ac:dyDescent="0.25">
      <c r="A62" s="707"/>
      <c r="B62" s="707"/>
      <c r="C62" s="726"/>
      <c r="D62" s="728"/>
      <c r="E62" s="366" t="s">
        <v>1622</v>
      </c>
      <c r="F62" s="399" t="s">
        <v>1988</v>
      </c>
      <c r="G62" s="367" t="s">
        <v>1835</v>
      </c>
      <c r="H62" s="280" t="s">
        <v>425</v>
      </c>
      <c r="I62" s="280" t="s">
        <v>242</v>
      </c>
      <c r="J62" s="281">
        <v>380.1</v>
      </c>
      <c r="K62" s="368">
        <v>301.5</v>
      </c>
      <c r="L62" s="281">
        <v>78.599999999999994</v>
      </c>
      <c r="M62" s="281" t="s">
        <v>28</v>
      </c>
      <c r="N62" s="295">
        <v>3</v>
      </c>
      <c r="O62" s="295" t="s">
        <v>1957</v>
      </c>
      <c r="P62" s="397">
        <v>380.1</v>
      </c>
      <c r="Q62" s="730"/>
      <c r="R62" s="714"/>
      <c r="S62" s="716"/>
      <c r="T62" s="716"/>
      <c r="U62" s="283" t="s">
        <v>1950</v>
      </c>
      <c r="V62" s="369">
        <v>45813</v>
      </c>
      <c r="W62" s="439" t="s">
        <v>1943</v>
      </c>
      <c r="X62" s="286" t="s">
        <v>25</v>
      </c>
      <c r="Y62" s="286" t="s">
        <v>1617</v>
      </c>
      <c r="Z62" s="286" t="s">
        <v>1921</v>
      </c>
      <c r="AA62" s="398">
        <f t="shared" si="2"/>
        <v>0</v>
      </c>
      <c r="AB62" s="361"/>
    </row>
    <row r="63" spans="1:28" ht="43.5" customHeight="1" x14ac:dyDescent="0.25">
      <c r="A63" s="370">
        <v>72</v>
      </c>
      <c r="B63" s="370">
        <v>58</v>
      </c>
      <c r="C63" s="276" t="s">
        <v>1802</v>
      </c>
      <c r="D63" s="365" t="s">
        <v>1897</v>
      </c>
      <c r="E63" s="366" t="s">
        <v>1621</v>
      </c>
      <c r="F63" s="399" t="s">
        <v>1988</v>
      </c>
      <c r="G63" s="367" t="s">
        <v>1836</v>
      </c>
      <c r="H63" s="280" t="s">
        <v>425</v>
      </c>
      <c r="I63" s="280" t="s">
        <v>48</v>
      </c>
      <c r="J63" s="281">
        <v>72</v>
      </c>
      <c r="K63" s="368">
        <v>23</v>
      </c>
      <c r="L63" s="281">
        <v>49</v>
      </c>
      <c r="M63" s="281" t="s">
        <v>28</v>
      </c>
      <c r="N63" s="295">
        <v>3</v>
      </c>
      <c r="O63" s="295" t="s">
        <v>1958</v>
      </c>
      <c r="P63" s="397">
        <v>72</v>
      </c>
      <c r="Q63" s="406">
        <v>3916.8</v>
      </c>
      <c r="R63" s="359">
        <f>K63/Q63</f>
        <v>5.8721405228758169E-3</v>
      </c>
      <c r="S63" s="360">
        <v>3</v>
      </c>
      <c r="T63" s="360" t="s">
        <v>2008</v>
      </c>
      <c r="U63" s="283" t="s">
        <v>1950</v>
      </c>
      <c r="V63" s="369">
        <v>45813</v>
      </c>
      <c r="W63" s="285" t="s">
        <v>1925</v>
      </c>
      <c r="X63" s="286" t="s">
        <v>1588</v>
      </c>
      <c r="Y63" s="286" t="s">
        <v>1617</v>
      </c>
      <c r="Z63" s="286" t="s">
        <v>1921</v>
      </c>
      <c r="AA63" s="398">
        <f t="shared" si="2"/>
        <v>0</v>
      </c>
      <c r="AB63" s="361"/>
    </row>
    <row r="64" spans="1:28" ht="43.5" customHeight="1" x14ac:dyDescent="0.25">
      <c r="A64" s="354">
        <v>73</v>
      </c>
      <c r="B64" s="354">
        <v>59</v>
      </c>
      <c r="C64" s="276" t="s">
        <v>707</v>
      </c>
      <c r="D64" s="365" t="s">
        <v>1897</v>
      </c>
      <c r="E64" s="366" t="s">
        <v>1621</v>
      </c>
      <c r="F64" s="399" t="s">
        <v>1988</v>
      </c>
      <c r="G64" s="367" t="s">
        <v>1837</v>
      </c>
      <c r="H64" s="280" t="s">
        <v>425</v>
      </c>
      <c r="I64" s="280" t="s">
        <v>457</v>
      </c>
      <c r="J64" s="281">
        <v>223</v>
      </c>
      <c r="K64" s="368">
        <v>68.599999999999994</v>
      </c>
      <c r="L64" s="281">
        <v>154.4</v>
      </c>
      <c r="M64" s="281" t="s">
        <v>28</v>
      </c>
      <c r="N64" s="295">
        <v>3</v>
      </c>
      <c r="O64" s="295" t="s">
        <v>125</v>
      </c>
      <c r="P64" s="397">
        <v>223</v>
      </c>
      <c r="Q64" s="406">
        <v>5245.2</v>
      </c>
      <c r="R64" s="359">
        <f>K64/Q64</f>
        <v>1.3078624265995577E-2</v>
      </c>
      <c r="S64" s="360">
        <v>3</v>
      </c>
      <c r="T64" s="360" t="s">
        <v>2008</v>
      </c>
      <c r="U64" s="283" t="s">
        <v>1950</v>
      </c>
      <c r="V64" s="369">
        <v>45813</v>
      </c>
      <c r="W64" s="285" t="s">
        <v>1926</v>
      </c>
      <c r="X64" s="286" t="s">
        <v>1588</v>
      </c>
      <c r="Y64" s="286" t="s">
        <v>1617</v>
      </c>
      <c r="Z64" s="286" t="s">
        <v>1921</v>
      </c>
      <c r="AA64" s="398">
        <f t="shared" si="2"/>
        <v>0</v>
      </c>
      <c r="AB64" s="361"/>
    </row>
    <row r="65" spans="1:28" ht="58.5" customHeight="1" x14ac:dyDescent="0.25">
      <c r="A65" s="706">
        <v>74</v>
      </c>
      <c r="B65" s="706">
        <v>60</v>
      </c>
      <c r="C65" s="725" t="s">
        <v>1803</v>
      </c>
      <c r="D65" s="727" t="s">
        <v>1897</v>
      </c>
      <c r="E65" s="366" t="s">
        <v>1621</v>
      </c>
      <c r="F65" s="399" t="s">
        <v>1990</v>
      </c>
      <c r="G65" s="367" t="s">
        <v>1589</v>
      </c>
      <c r="H65" s="280" t="s">
        <v>425</v>
      </c>
      <c r="I65" s="280" t="s">
        <v>56</v>
      </c>
      <c r="J65" s="281">
        <v>108.1</v>
      </c>
      <c r="K65" s="368">
        <v>31.8</v>
      </c>
      <c r="L65" s="281">
        <v>76.3</v>
      </c>
      <c r="M65" s="281" t="s">
        <v>28</v>
      </c>
      <c r="N65" s="295">
        <v>3</v>
      </c>
      <c r="O65" s="295" t="s">
        <v>74</v>
      </c>
      <c r="P65" s="397">
        <v>108.1</v>
      </c>
      <c r="Q65" s="729">
        <v>2509.1999999999998</v>
      </c>
      <c r="R65" s="713">
        <f>(K66+K65)/Q65</f>
        <v>5.2088315000797081E-2</v>
      </c>
      <c r="S65" s="715">
        <v>2</v>
      </c>
      <c r="T65" s="715" t="s">
        <v>2008</v>
      </c>
      <c r="U65" s="283" t="s">
        <v>1950</v>
      </c>
      <c r="V65" s="369">
        <v>45813</v>
      </c>
      <c r="W65" s="285" t="s">
        <v>1590</v>
      </c>
      <c r="X65" s="286" t="s">
        <v>1588</v>
      </c>
      <c r="Y65" s="286" t="s">
        <v>1617</v>
      </c>
      <c r="Z65" s="286" t="s">
        <v>1921</v>
      </c>
      <c r="AA65" s="398">
        <f t="shared" si="2"/>
        <v>0</v>
      </c>
      <c r="AB65" s="361"/>
    </row>
    <row r="66" spans="1:28" ht="43.5" customHeight="1" x14ac:dyDescent="0.25">
      <c r="A66" s="707"/>
      <c r="B66" s="707"/>
      <c r="C66" s="726"/>
      <c r="D66" s="728"/>
      <c r="E66" s="366" t="s">
        <v>1622</v>
      </c>
      <c r="F66" s="399" t="s">
        <v>1988</v>
      </c>
      <c r="G66" s="367" t="s">
        <v>1589</v>
      </c>
      <c r="H66" s="280" t="s">
        <v>425</v>
      </c>
      <c r="I66" s="280" t="s">
        <v>161</v>
      </c>
      <c r="J66" s="281">
        <v>108</v>
      </c>
      <c r="K66" s="368">
        <v>98.9</v>
      </c>
      <c r="L66" s="281">
        <v>9.1</v>
      </c>
      <c r="M66" s="281" t="s">
        <v>28</v>
      </c>
      <c r="N66" s="295">
        <v>3</v>
      </c>
      <c r="O66" s="295" t="s">
        <v>1959</v>
      </c>
      <c r="P66" s="397">
        <v>108</v>
      </c>
      <c r="Q66" s="730"/>
      <c r="R66" s="714"/>
      <c r="S66" s="716"/>
      <c r="T66" s="716"/>
      <c r="U66" s="283" t="s">
        <v>1950</v>
      </c>
      <c r="V66" s="369">
        <v>45813</v>
      </c>
      <c r="W66" s="285" t="s">
        <v>1938</v>
      </c>
      <c r="X66" s="286" t="s">
        <v>1588</v>
      </c>
      <c r="Y66" s="286" t="s">
        <v>1617</v>
      </c>
      <c r="Z66" s="286" t="s">
        <v>1921</v>
      </c>
      <c r="AA66" s="398">
        <f t="shared" si="2"/>
        <v>0</v>
      </c>
      <c r="AB66" s="361"/>
    </row>
    <row r="67" spans="1:28" ht="43.5" customHeight="1" x14ac:dyDescent="0.25">
      <c r="A67" s="283">
        <v>75</v>
      </c>
      <c r="B67" s="283">
        <v>61</v>
      </c>
      <c r="C67" s="276" t="s">
        <v>1804</v>
      </c>
      <c r="D67" s="365" t="s">
        <v>1897</v>
      </c>
      <c r="E67" s="366" t="s">
        <v>1621</v>
      </c>
      <c r="F67" s="399" t="s">
        <v>1988</v>
      </c>
      <c r="G67" s="367" t="s">
        <v>1838</v>
      </c>
      <c r="H67" s="280" t="s">
        <v>425</v>
      </c>
      <c r="I67" s="280" t="s">
        <v>66</v>
      </c>
      <c r="J67" s="281">
        <v>112.1</v>
      </c>
      <c r="K67" s="368">
        <v>44.3</v>
      </c>
      <c r="L67" s="281">
        <v>67.8</v>
      </c>
      <c r="M67" s="281" t="s">
        <v>28</v>
      </c>
      <c r="N67" s="295">
        <v>3</v>
      </c>
      <c r="O67" s="295" t="s">
        <v>182</v>
      </c>
      <c r="P67" s="397">
        <v>112.1</v>
      </c>
      <c r="Q67" s="406">
        <v>2703.6</v>
      </c>
      <c r="R67" s="359">
        <f t="shared" ref="R67:R87" si="9">K67/Q67</f>
        <v>1.6385559994081964E-2</v>
      </c>
      <c r="S67" s="360">
        <v>5</v>
      </c>
      <c r="T67" s="360" t="s">
        <v>2008</v>
      </c>
      <c r="U67" s="283" t="s">
        <v>1950</v>
      </c>
      <c r="V67" s="369">
        <v>45813</v>
      </c>
      <c r="W67" s="285" t="s">
        <v>1927</v>
      </c>
      <c r="X67" s="286" t="s">
        <v>1588</v>
      </c>
      <c r="Y67" s="286" t="s">
        <v>1617</v>
      </c>
      <c r="Z67" s="286" t="s">
        <v>1921</v>
      </c>
      <c r="AA67" s="398">
        <f t="shared" si="2"/>
        <v>0</v>
      </c>
      <c r="AB67" s="361"/>
    </row>
    <row r="68" spans="1:28" ht="43.5" customHeight="1" x14ac:dyDescent="0.25">
      <c r="A68" s="354">
        <v>76</v>
      </c>
      <c r="B68" s="354">
        <v>62</v>
      </c>
      <c r="C68" s="371" t="s">
        <v>1805</v>
      </c>
      <c r="D68" s="365" t="s">
        <v>1897</v>
      </c>
      <c r="E68" s="366" t="s">
        <v>1621</v>
      </c>
      <c r="F68" s="399" t="s">
        <v>1988</v>
      </c>
      <c r="G68" s="367" t="s">
        <v>1838</v>
      </c>
      <c r="H68" s="280" t="s">
        <v>425</v>
      </c>
      <c r="I68" s="280" t="s">
        <v>125</v>
      </c>
      <c r="J68" s="281">
        <v>176.7</v>
      </c>
      <c r="K68" s="368">
        <v>118.3</v>
      </c>
      <c r="L68" s="281">
        <v>58.4</v>
      </c>
      <c r="M68" s="281" t="s">
        <v>28</v>
      </c>
      <c r="N68" s="295">
        <v>3</v>
      </c>
      <c r="O68" s="295" t="s">
        <v>237</v>
      </c>
      <c r="P68" s="397">
        <v>176.7</v>
      </c>
      <c r="Q68" s="406">
        <v>4860</v>
      </c>
      <c r="R68" s="359">
        <f t="shared" si="9"/>
        <v>2.4341563786008231E-2</v>
      </c>
      <c r="S68" s="360">
        <v>5</v>
      </c>
      <c r="T68" s="360" t="s">
        <v>2008</v>
      </c>
      <c r="U68" s="283" t="s">
        <v>1950</v>
      </c>
      <c r="V68" s="369">
        <v>45813</v>
      </c>
      <c r="W68" s="285" t="s">
        <v>1928</v>
      </c>
      <c r="X68" s="286" t="s">
        <v>1588</v>
      </c>
      <c r="Y68" s="286" t="s">
        <v>1617</v>
      </c>
      <c r="Z68" s="286" t="s">
        <v>1921</v>
      </c>
      <c r="AA68" s="398">
        <f t="shared" si="2"/>
        <v>0</v>
      </c>
      <c r="AB68" s="361"/>
    </row>
    <row r="69" spans="1:28" ht="43.5" customHeight="1" x14ac:dyDescent="0.25">
      <c r="A69" s="283">
        <v>77</v>
      </c>
      <c r="B69" s="283">
        <v>63</v>
      </c>
      <c r="C69" s="276" t="s">
        <v>1806</v>
      </c>
      <c r="D69" s="365" t="s">
        <v>1897</v>
      </c>
      <c r="E69" s="366" t="s">
        <v>1621</v>
      </c>
      <c r="F69" s="399" t="s">
        <v>1988</v>
      </c>
      <c r="G69" s="367" t="s">
        <v>1839</v>
      </c>
      <c r="H69" s="280" t="s">
        <v>425</v>
      </c>
      <c r="I69" s="280" t="s">
        <v>74</v>
      </c>
      <c r="J69" s="281">
        <v>321.8</v>
      </c>
      <c r="K69" s="368">
        <v>132.9</v>
      </c>
      <c r="L69" s="281">
        <v>188.9</v>
      </c>
      <c r="M69" s="281" t="s">
        <v>28</v>
      </c>
      <c r="N69" s="295">
        <v>3</v>
      </c>
      <c r="O69" s="295" t="s">
        <v>402</v>
      </c>
      <c r="P69" s="397">
        <v>321.8</v>
      </c>
      <c r="Q69" s="406">
        <v>3992.4</v>
      </c>
      <c r="R69" s="359">
        <f t="shared" si="9"/>
        <v>3.3288247670574089E-2</v>
      </c>
      <c r="S69" s="363" t="s">
        <v>1982</v>
      </c>
      <c r="T69" s="363" t="s">
        <v>2008</v>
      </c>
      <c r="U69" s="283" t="s">
        <v>1950</v>
      </c>
      <c r="V69" s="369">
        <v>45813</v>
      </c>
      <c r="W69" s="285" t="s">
        <v>1929</v>
      </c>
      <c r="X69" s="286" t="s">
        <v>1588</v>
      </c>
      <c r="Y69" s="286" t="s">
        <v>1617</v>
      </c>
      <c r="Z69" s="286" t="s">
        <v>1921</v>
      </c>
      <c r="AA69" s="398">
        <f t="shared" ref="AA69:AA87" si="10">J69-P69</f>
        <v>0</v>
      </c>
      <c r="AB69" s="361"/>
    </row>
    <row r="70" spans="1:28" ht="43.5" customHeight="1" x14ac:dyDescent="0.25">
      <c r="A70" s="354">
        <v>78</v>
      </c>
      <c r="B70" s="354">
        <v>64</v>
      </c>
      <c r="C70" s="276" t="s">
        <v>1807</v>
      </c>
      <c r="D70" s="365" t="s">
        <v>1897</v>
      </c>
      <c r="E70" s="366" t="s">
        <v>1621</v>
      </c>
      <c r="F70" s="399" t="s">
        <v>1988</v>
      </c>
      <c r="G70" s="367" t="s">
        <v>1840</v>
      </c>
      <c r="H70" s="280" t="s">
        <v>425</v>
      </c>
      <c r="I70" s="280" t="s">
        <v>485</v>
      </c>
      <c r="J70" s="281">
        <v>90.5</v>
      </c>
      <c r="K70" s="368">
        <v>35.5</v>
      </c>
      <c r="L70" s="281">
        <v>55</v>
      </c>
      <c r="M70" s="281" t="s">
        <v>28</v>
      </c>
      <c r="N70" s="295">
        <v>3</v>
      </c>
      <c r="O70" s="295" t="s">
        <v>308</v>
      </c>
      <c r="P70" s="397">
        <v>90.5</v>
      </c>
      <c r="Q70" s="406">
        <v>2052</v>
      </c>
      <c r="R70" s="359">
        <f t="shared" si="9"/>
        <v>1.7300194931773878E-2</v>
      </c>
      <c r="S70" s="360">
        <v>1</v>
      </c>
      <c r="T70" s="360" t="s">
        <v>2008</v>
      </c>
      <c r="U70" s="283" t="s">
        <v>1950</v>
      </c>
      <c r="V70" s="369">
        <v>45813</v>
      </c>
      <c r="W70" s="285" t="s">
        <v>1930</v>
      </c>
      <c r="X70" s="286" t="s">
        <v>1588</v>
      </c>
      <c r="Y70" s="286" t="s">
        <v>1617</v>
      </c>
      <c r="Z70" s="286" t="s">
        <v>1921</v>
      </c>
      <c r="AA70" s="398">
        <f t="shared" si="10"/>
        <v>0</v>
      </c>
      <c r="AB70" s="361"/>
    </row>
    <row r="71" spans="1:28" ht="43.5" customHeight="1" x14ac:dyDescent="0.25">
      <c r="A71" s="283">
        <v>79</v>
      </c>
      <c r="B71" s="283">
        <v>65</v>
      </c>
      <c r="C71" s="276" t="s">
        <v>1808</v>
      </c>
      <c r="D71" s="365" t="s">
        <v>1897</v>
      </c>
      <c r="E71" s="366" t="s">
        <v>1621</v>
      </c>
      <c r="F71" s="399" t="s">
        <v>1988</v>
      </c>
      <c r="G71" s="367" t="s">
        <v>1841</v>
      </c>
      <c r="H71" s="280" t="s">
        <v>425</v>
      </c>
      <c r="I71" s="280" t="s">
        <v>89</v>
      </c>
      <c r="J71" s="281">
        <v>129.9</v>
      </c>
      <c r="K71" s="368">
        <v>49.8</v>
      </c>
      <c r="L71" s="281">
        <v>80.099999999999994</v>
      </c>
      <c r="M71" s="281" t="s">
        <v>28</v>
      </c>
      <c r="N71" s="295">
        <v>3</v>
      </c>
      <c r="O71" s="295" t="s">
        <v>649</v>
      </c>
      <c r="P71" s="397">
        <v>129.9</v>
      </c>
      <c r="Q71" s="406">
        <v>597.6</v>
      </c>
      <c r="R71" s="359">
        <f t="shared" si="9"/>
        <v>8.3333333333333329E-2</v>
      </c>
      <c r="S71" s="363" t="s">
        <v>1983</v>
      </c>
      <c r="T71" s="363" t="s">
        <v>2008</v>
      </c>
      <c r="U71" s="283" t="s">
        <v>1950</v>
      </c>
      <c r="V71" s="369">
        <v>45813</v>
      </c>
      <c r="W71" s="285" t="s">
        <v>1932</v>
      </c>
      <c r="X71" s="286" t="s">
        <v>1588</v>
      </c>
      <c r="Y71" s="286" t="s">
        <v>1617</v>
      </c>
      <c r="Z71" s="286" t="s">
        <v>1921</v>
      </c>
      <c r="AA71" s="398">
        <f t="shared" si="10"/>
        <v>0</v>
      </c>
      <c r="AB71" s="361"/>
    </row>
    <row r="72" spans="1:28" ht="43.5" customHeight="1" x14ac:dyDescent="0.25">
      <c r="A72" s="354">
        <v>80</v>
      </c>
      <c r="B72" s="354">
        <v>66</v>
      </c>
      <c r="C72" s="276" t="s">
        <v>1475</v>
      </c>
      <c r="D72" s="365" t="s">
        <v>1897</v>
      </c>
      <c r="E72" s="366" t="s">
        <v>1621</v>
      </c>
      <c r="F72" s="399" t="s">
        <v>1988</v>
      </c>
      <c r="G72" s="367" t="s">
        <v>1592</v>
      </c>
      <c r="H72" s="280" t="s">
        <v>425</v>
      </c>
      <c r="I72" s="280" t="s">
        <v>96</v>
      </c>
      <c r="J72" s="281">
        <v>197.9</v>
      </c>
      <c r="K72" s="368">
        <v>87.1</v>
      </c>
      <c r="L72" s="281">
        <v>110.8</v>
      </c>
      <c r="M72" s="281" t="s">
        <v>28</v>
      </c>
      <c r="N72" s="295">
        <v>3</v>
      </c>
      <c r="O72" s="295" t="s">
        <v>1013</v>
      </c>
      <c r="P72" s="397">
        <v>197.9</v>
      </c>
      <c r="Q72" s="406">
        <v>4557.6000000000004</v>
      </c>
      <c r="R72" s="359">
        <f t="shared" si="9"/>
        <v>1.9110935580129891E-2</v>
      </c>
      <c r="S72" s="360">
        <v>4</v>
      </c>
      <c r="T72" s="360" t="s">
        <v>2008</v>
      </c>
      <c r="U72" s="283" t="s">
        <v>1950</v>
      </c>
      <c r="V72" s="369">
        <v>45813</v>
      </c>
      <c r="W72" s="285" t="s">
        <v>1593</v>
      </c>
      <c r="X72" s="286" t="s">
        <v>1588</v>
      </c>
      <c r="Y72" s="286" t="s">
        <v>1617</v>
      </c>
      <c r="Z72" s="286" t="s">
        <v>1921</v>
      </c>
      <c r="AA72" s="398">
        <f t="shared" si="10"/>
        <v>0</v>
      </c>
      <c r="AB72" s="361"/>
    </row>
    <row r="73" spans="1:28" ht="43.5" customHeight="1" x14ac:dyDescent="0.25">
      <c r="A73" s="283">
        <v>81</v>
      </c>
      <c r="B73" s="283">
        <v>67</v>
      </c>
      <c r="C73" s="276" t="s">
        <v>1809</v>
      </c>
      <c r="D73" s="365" t="s">
        <v>1897</v>
      </c>
      <c r="E73" s="366" t="s">
        <v>1621</v>
      </c>
      <c r="F73" s="399" t="s">
        <v>1988</v>
      </c>
      <c r="G73" s="367" t="s">
        <v>1842</v>
      </c>
      <c r="H73" s="280" t="s">
        <v>425</v>
      </c>
      <c r="I73" s="280" t="s">
        <v>513</v>
      </c>
      <c r="J73" s="281">
        <v>126.1</v>
      </c>
      <c r="K73" s="368">
        <v>58.3</v>
      </c>
      <c r="L73" s="281">
        <v>67.8</v>
      </c>
      <c r="M73" s="281" t="s">
        <v>28</v>
      </c>
      <c r="N73" s="295">
        <v>3</v>
      </c>
      <c r="O73" s="295" t="s">
        <v>1008</v>
      </c>
      <c r="P73" s="397">
        <v>126.1</v>
      </c>
      <c r="Q73" s="406">
        <v>2930.4</v>
      </c>
      <c r="R73" s="359">
        <f t="shared" si="9"/>
        <v>1.9894894894894894E-2</v>
      </c>
      <c r="S73" s="360">
        <v>2</v>
      </c>
      <c r="T73" s="360" t="s">
        <v>2008</v>
      </c>
      <c r="U73" s="283" t="s">
        <v>1950</v>
      </c>
      <c r="V73" s="369">
        <v>45813</v>
      </c>
      <c r="W73" s="285" t="s">
        <v>1933</v>
      </c>
      <c r="X73" s="286" t="s">
        <v>1588</v>
      </c>
      <c r="Y73" s="286" t="s">
        <v>1617</v>
      </c>
      <c r="Z73" s="286" t="s">
        <v>1921</v>
      </c>
      <c r="AA73" s="398">
        <f t="shared" si="10"/>
        <v>0</v>
      </c>
      <c r="AB73" s="361"/>
    </row>
    <row r="74" spans="1:28" ht="43.5" customHeight="1" x14ac:dyDescent="0.25">
      <c r="A74" s="354">
        <v>82</v>
      </c>
      <c r="B74" s="449">
        <v>68</v>
      </c>
      <c r="C74" s="426" t="s">
        <v>933</v>
      </c>
      <c r="D74" s="423" t="s">
        <v>1897</v>
      </c>
      <c r="E74" s="422" t="s">
        <v>1621</v>
      </c>
      <c r="F74" s="399" t="s">
        <v>1988</v>
      </c>
      <c r="G74" s="463" t="s">
        <v>1843</v>
      </c>
      <c r="H74" s="464" t="s">
        <v>425</v>
      </c>
      <c r="I74" s="464" t="s">
        <v>29</v>
      </c>
      <c r="J74" s="465">
        <v>126</v>
      </c>
      <c r="K74" s="466">
        <v>58.8</v>
      </c>
      <c r="L74" s="465">
        <v>67.2</v>
      </c>
      <c r="M74" s="465" t="s">
        <v>28</v>
      </c>
      <c r="N74" s="467">
        <v>3</v>
      </c>
      <c r="O74" s="467" t="s">
        <v>1109</v>
      </c>
      <c r="P74" s="468">
        <v>126</v>
      </c>
      <c r="Q74" s="424">
        <v>3106.8</v>
      </c>
      <c r="R74" s="428">
        <f t="shared" si="9"/>
        <v>1.8926226342217072E-2</v>
      </c>
      <c r="S74" s="432">
        <v>2</v>
      </c>
      <c r="T74" s="432" t="s">
        <v>2008</v>
      </c>
      <c r="U74" s="420" t="s">
        <v>1950</v>
      </c>
      <c r="V74" s="469">
        <v>45813</v>
      </c>
      <c r="W74" s="439" t="s">
        <v>1934</v>
      </c>
      <c r="X74" s="434" t="s">
        <v>1588</v>
      </c>
      <c r="Y74" s="434" t="s">
        <v>1617</v>
      </c>
      <c r="Z74" s="434" t="s">
        <v>1921</v>
      </c>
      <c r="AA74" s="398">
        <f t="shared" si="10"/>
        <v>0</v>
      </c>
      <c r="AB74" s="361"/>
    </row>
    <row r="75" spans="1:28" ht="51.75" customHeight="1" x14ac:dyDescent="0.25">
      <c r="A75" s="283">
        <v>83</v>
      </c>
      <c r="B75" s="283">
        <v>69</v>
      </c>
      <c r="C75" s="276" t="s">
        <v>77</v>
      </c>
      <c r="D75" s="365" t="s">
        <v>1897</v>
      </c>
      <c r="E75" s="366" t="s">
        <v>1621</v>
      </c>
      <c r="F75" s="470" t="s">
        <v>1988</v>
      </c>
      <c r="G75" s="367" t="s">
        <v>1844</v>
      </c>
      <c r="H75" s="280" t="s">
        <v>425</v>
      </c>
      <c r="I75" s="280" t="s">
        <v>110</v>
      </c>
      <c r="J75" s="281">
        <v>108</v>
      </c>
      <c r="K75" s="368">
        <v>49.7</v>
      </c>
      <c r="L75" s="281">
        <v>58.3</v>
      </c>
      <c r="M75" s="281" t="s">
        <v>28</v>
      </c>
      <c r="N75" s="295">
        <v>3</v>
      </c>
      <c r="O75" s="295" t="s">
        <v>1101</v>
      </c>
      <c r="P75" s="397">
        <v>108</v>
      </c>
      <c r="Q75" s="406">
        <v>2469.6</v>
      </c>
      <c r="R75" s="359">
        <f t="shared" si="9"/>
        <v>2.0124716553287982E-2</v>
      </c>
      <c r="S75" s="360">
        <v>4</v>
      </c>
      <c r="T75" s="360" t="s">
        <v>2008</v>
      </c>
      <c r="U75" s="283" t="s">
        <v>1950</v>
      </c>
      <c r="V75" s="369">
        <v>45813</v>
      </c>
      <c r="W75" s="285" t="s">
        <v>1935</v>
      </c>
      <c r="X75" s="286" t="s">
        <v>1588</v>
      </c>
      <c r="Y75" s="286" t="s">
        <v>1617</v>
      </c>
      <c r="Z75" s="286" t="s">
        <v>1921</v>
      </c>
      <c r="AA75" s="398">
        <f t="shared" si="10"/>
        <v>0</v>
      </c>
      <c r="AB75" s="361"/>
    </row>
    <row r="76" spans="1:28" ht="43.5" customHeight="1" x14ac:dyDescent="0.25">
      <c r="A76" s="354">
        <v>84</v>
      </c>
      <c r="B76" s="354">
        <v>70</v>
      </c>
      <c r="C76" s="276" t="s">
        <v>1594</v>
      </c>
      <c r="D76" s="365" t="s">
        <v>1897</v>
      </c>
      <c r="E76" s="366" t="s">
        <v>1622</v>
      </c>
      <c r="F76" s="399" t="s">
        <v>1989</v>
      </c>
      <c r="G76" s="367" t="s">
        <v>1595</v>
      </c>
      <c r="H76" s="280" t="s">
        <v>425</v>
      </c>
      <c r="I76" s="280" t="s">
        <v>118</v>
      </c>
      <c r="J76" s="281">
        <v>108.3</v>
      </c>
      <c r="K76" s="368">
        <v>92.9</v>
      </c>
      <c r="L76" s="281">
        <v>15.4</v>
      </c>
      <c r="M76" s="281" t="s">
        <v>28</v>
      </c>
      <c r="N76" s="295">
        <v>3</v>
      </c>
      <c r="O76" s="295" t="s">
        <v>718</v>
      </c>
      <c r="P76" s="397">
        <v>108.3</v>
      </c>
      <c r="Q76" s="406">
        <v>6282</v>
      </c>
      <c r="R76" s="359">
        <f t="shared" si="9"/>
        <v>1.4788283985991723E-2</v>
      </c>
      <c r="S76" s="360">
        <v>3</v>
      </c>
      <c r="T76" s="360" t="s">
        <v>2008</v>
      </c>
      <c r="U76" s="283" t="s">
        <v>1950</v>
      </c>
      <c r="V76" s="369">
        <v>45813</v>
      </c>
      <c r="W76" s="285" t="s">
        <v>1596</v>
      </c>
      <c r="X76" s="286" t="s">
        <v>1588</v>
      </c>
      <c r="Y76" s="286" t="s">
        <v>1617</v>
      </c>
      <c r="Z76" s="286" t="s">
        <v>1921</v>
      </c>
      <c r="AA76" s="398">
        <f t="shared" si="10"/>
        <v>0</v>
      </c>
      <c r="AB76" s="361"/>
    </row>
    <row r="77" spans="1:28" ht="43.5" customHeight="1" x14ac:dyDescent="0.25">
      <c r="A77" s="283">
        <v>85</v>
      </c>
      <c r="B77" s="283">
        <v>71</v>
      </c>
      <c r="C77" s="276" t="s">
        <v>1810</v>
      </c>
      <c r="D77" s="365" t="s">
        <v>1897</v>
      </c>
      <c r="E77" s="366" t="s">
        <v>1621</v>
      </c>
      <c r="F77" s="399" t="s">
        <v>1988</v>
      </c>
      <c r="G77" s="367" t="s">
        <v>1845</v>
      </c>
      <c r="H77" s="280" t="s">
        <v>425</v>
      </c>
      <c r="I77" s="280" t="s">
        <v>131</v>
      </c>
      <c r="J77" s="281">
        <v>252</v>
      </c>
      <c r="K77" s="368">
        <v>114.4</v>
      </c>
      <c r="L77" s="281">
        <v>137.6</v>
      </c>
      <c r="M77" s="281" t="s">
        <v>28</v>
      </c>
      <c r="N77" s="295">
        <v>3</v>
      </c>
      <c r="O77" s="295" t="s">
        <v>1189</v>
      </c>
      <c r="P77" s="397">
        <v>252</v>
      </c>
      <c r="Q77" s="406">
        <v>6278.4000000000005</v>
      </c>
      <c r="R77" s="359">
        <f t="shared" si="9"/>
        <v>1.8221202854230376E-2</v>
      </c>
      <c r="S77" s="360">
        <v>2</v>
      </c>
      <c r="T77" s="360" t="s">
        <v>2008</v>
      </c>
      <c r="U77" s="283" t="s">
        <v>1950</v>
      </c>
      <c r="V77" s="369">
        <v>45813</v>
      </c>
      <c r="W77" s="285" t="s">
        <v>1936</v>
      </c>
      <c r="X77" s="286" t="s">
        <v>1588</v>
      </c>
      <c r="Y77" s="286" t="s">
        <v>1617</v>
      </c>
      <c r="Z77" s="286" t="s">
        <v>1921</v>
      </c>
      <c r="AA77" s="398">
        <f t="shared" si="10"/>
        <v>0</v>
      </c>
      <c r="AB77" s="361"/>
    </row>
    <row r="78" spans="1:28" ht="43.5" customHeight="1" x14ac:dyDescent="0.25">
      <c r="A78" s="354">
        <v>86</v>
      </c>
      <c r="B78" s="354">
        <v>72</v>
      </c>
      <c r="C78" s="276" t="s">
        <v>1811</v>
      </c>
      <c r="D78" s="365" t="s">
        <v>1897</v>
      </c>
      <c r="E78" s="366" t="s">
        <v>1622</v>
      </c>
      <c r="F78" s="399" t="s">
        <v>1989</v>
      </c>
      <c r="G78" s="367" t="s">
        <v>1846</v>
      </c>
      <c r="H78" s="280" t="s">
        <v>425</v>
      </c>
      <c r="I78" s="280" t="s">
        <v>137</v>
      </c>
      <c r="J78" s="281">
        <v>107.9</v>
      </c>
      <c r="K78" s="368">
        <v>93.9</v>
      </c>
      <c r="L78" s="281">
        <v>14</v>
      </c>
      <c r="M78" s="281" t="s">
        <v>28</v>
      </c>
      <c r="N78" s="295">
        <v>3</v>
      </c>
      <c r="O78" s="295" t="s">
        <v>1960</v>
      </c>
      <c r="P78" s="397">
        <v>107.9</v>
      </c>
      <c r="Q78" s="406">
        <v>6145.2</v>
      </c>
      <c r="R78" s="359">
        <f t="shared" si="9"/>
        <v>1.5280218707283735E-2</v>
      </c>
      <c r="S78" s="360">
        <v>2</v>
      </c>
      <c r="T78" s="360" t="s">
        <v>2008</v>
      </c>
      <c r="U78" s="283" t="s">
        <v>1950</v>
      </c>
      <c r="V78" s="369">
        <v>45813</v>
      </c>
      <c r="W78" s="285" t="s">
        <v>1937</v>
      </c>
      <c r="X78" s="286" t="s">
        <v>1588</v>
      </c>
      <c r="Y78" s="286" t="s">
        <v>1617</v>
      </c>
      <c r="Z78" s="286" t="s">
        <v>1921</v>
      </c>
      <c r="AA78" s="398">
        <f t="shared" si="10"/>
        <v>0</v>
      </c>
      <c r="AB78" s="361"/>
    </row>
    <row r="79" spans="1:28" ht="43.5" customHeight="1" x14ac:dyDescent="0.25">
      <c r="A79" s="283">
        <v>89</v>
      </c>
      <c r="B79" s="283">
        <v>73</v>
      </c>
      <c r="C79" s="276" t="s">
        <v>1814</v>
      </c>
      <c r="D79" s="365" t="s">
        <v>1897</v>
      </c>
      <c r="E79" s="366" t="s">
        <v>1622</v>
      </c>
      <c r="F79" s="399" t="s">
        <v>1991</v>
      </c>
      <c r="G79" s="367" t="s">
        <v>1849</v>
      </c>
      <c r="H79" s="280" t="s">
        <v>425</v>
      </c>
      <c r="I79" s="280" t="s">
        <v>168</v>
      </c>
      <c r="J79" s="281">
        <v>99.9</v>
      </c>
      <c r="K79" s="368">
        <v>91.3</v>
      </c>
      <c r="L79" s="281">
        <v>8.6</v>
      </c>
      <c r="M79" s="281" t="s">
        <v>28</v>
      </c>
      <c r="N79" s="295">
        <v>3</v>
      </c>
      <c r="O79" s="295" t="s">
        <v>1961</v>
      </c>
      <c r="P79" s="397">
        <v>99.9</v>
      </c>
      <c r="Q79" s="406">
        <v>2404.7999999999997</v>
      </c>
      <c r="R79" s="359">
        <f t="shared" si="9"/>
        <v>3.7965735196274122E-2</v>
      </c>
      <c r="S79" s="360">
        <v>3</v>
      </c>
      <c r="T79" s="360" t="s">
        <v>2008</v>
      </c>
      <c r="U79" s="283" t="s">
        <v>1950</v>
      </c>
      <c r="V79" s="369">
        <v>45813</v>
      </c>
      <c r="W79" s="285" t="s">
        <v>1999</v>
      </c>
      <c r="X79" s="286" t="s">
        <v>25</v>
      </c>
      <c r="Y79" s="286" t="s">
        <v>1617</v>
      </c>
      <c r="Z79" s="286" t="s">
        <v>1921</v>
      </c>
      <c r="AA79" s="398">
        <f t="shared" si="10"/>
        <v>0</v>
      </c>
      <c r="AB79" s="361"/>
    </row>
    <row r="80" spans="1:28" ht="43.5" customHeight="1" x14ac:dyDescent="0.25">
      <c r="A80" s="354">
        <v>90</v>
      </c>
      <c r="B80" s="408">
        <v>74</v>
      </c>
      <c r="C80" s="276" t="s">
        <v>1815</v>
      </c>
      <c r="D80" s="365" t="s">
        <v>1897</v>
      </c>
      <c r="E80" s="366" t="s">
        <v>1622</v>
      </c>
      <c r="F80" s="399" t="s">
        <v>1992</v>
      </c>
      <c r="G80" s="367" t="s">
        <v>1850</v>
      </c>
      <c r="H80" s="280" t="s">
        <v>425</v>
      </c>
      <c r="I80" s="280" t="s">
        <v>175</v>
      </c>
      <c r="J80" s="281">
        <v>87.8</v>
      </c>
      <c r="K80" s="368">
        <v>79.8</v>
      </c>
      <c r="L80" s="281">
        <v>8</v>
      </c>
      <c r="M80" s="281" t="s">
        <v>28</v>
      </c>
      <c r="N80" s="295">
        <v>3</v>
      </c>
      <c r="O80" s="295" t="s">
        <v>1962</v>
      </c>
      <c r="P80" s="397">
        <v>87.8</v>
      </c>
      <c r="Q80" s="406">
        <v>3600</v>
      </c>
      <c r="R80" s="359">
        <f t="shared" si="9"/>
        <v>2.2166666666666664E-2</v>
      </c>
      <c r="S80" s="363" t="s">
        <v>1983</v>
      </c>
      <c r="T80" s="363" t="s">
        <v>2008</v>
      </c>
      <c r="U80" s="283" t="s">
        <v>1950</v>
      </c>
      <c r="V80" s="369">
        <v>45813</v>
      </c>
      <c r="W80" s="285" t="s">
        <v>1939</v>
      </c>
      <c r="X80" s="286" t="s">
        <v>1588</v>
      </c>
      <c r="Y80" s="286" t="s">
        <v>1617</v>
      </c>
      <c r="Z80" s="286" t="s">
        <v>1921</v>
      </c>
      <c r="AA80" s="398">
        <f t="shared" si="10"/>
        <v>0</v>
      </c>
      <c r="AB80" s="361"/>
    </row>
    <row r="81" spans="1:28" ht="43.5" customHeight="1" x14ac:dyDescent="0.25">
      <c r="A81" s="283">
        <v>91</v>
      </c>
      <c r="B81" s="283">
        <v>75</v>
      </c>
      <c r="C81" s="276" t="s">
        <v>1816</v>
      </c>
      <c r="D81" s="365" t="s">
        <v>1897</v>
      </c>
      <c r="E81" s="366" t="s">
        <v>1622</v>
      </c>
      <c r="F81" s="399" t="s">
        <v>1993</v>
      </c>
      <c r="G81" s="367" t="s">
        <v>1851</v>
      </c>
      <c r="H81" s="280" t="s">
        <v>425</v>
      </c>
      <c r="I81" s="280" t="s">
        <v>182</v>
      </c>
      <c r="J81" s="281">
        <v>108.1</v>
      </c>
      <c r="K81" s="368">
        <v>97.5</v>
      </c>
      <c r="L81" s="281">
        <v>10.6</v>
      </c>
      <c r="M81" s="281" t="s">
        <v>28</v>
      </c>
      <c r="N81" s="295">
        <v>3</v>
      </c>
      <c r="O81" s="295" t="s">
        <v>1963</v>
      </c>
      <c r="P81" s="397">
        <v>108.1</v>
      </c>
      <c r="Q81" s="406">
        <v>4658.3999999999996</v>
      </c>
      <c r="R81" s="359">
        <f t="shared" si="9"/>
        <v>2.0929933024214323E-2</v>
      </c>
      <c r="S81" s="360">
        <v>2</v>
      </c>
      <c r="T81" s="360" t="s">
        <v>2008</v>
      </c>
      <c r="U81" s="283" t="s">
        <v>1950</v>
      </c>
      <c r="V81" s="369">
        <v>45813</v>
      </c>
      <c r="W81" s="285" t="s">
        <v>1931</v>
      </c>
      <c r="X81" s="286" t="s">
        <v>1588</v>
      </c>
      <c r="Y81" s="286" t="s">
        <v>1617</v>
      </c>
      <c r="Z81" s="286" t="s">
        <v>1921</v>
      </c>
      <c r="AA81" s="398">
        <f t="shared" si="10"/>
        <v>0</v>
      </c>
      <c r="AB81" s="361"/>
    </row>
    <row r="82" spans="1:28" ht="43.5" customHeight="1" x14ac:dyDescent="0.25">
      <c r="A82" s="354">
        <v>92</v>
      </c>
      <c r="B82" s="408">
        <v>76</v>
      </c>
      <c r="C82" s="276" t="s">
        <v>1817</v>
      </c>
      <c r="D82" s="365" t="s">
        <v>1897</v>
      </c>
      <c r="E82" s="366" t="s">
        <v>1622</v>
      </c>
      <c r="F82" s="399" t="s">
        <v>1994</v>
      </c>
      <c r="G82" s="367" t="s">
        <v>1852</v>
      </c>
      <c r="H82" s="280" t="s">
        <v>425</v>
      </c>
      <c r="I82" s="280" t="s">
        <v>190</v>
      </c>
      <c r="J82" s="281">
        <v>60</v>
      </c>
      <c r="K82" s="368">
        <v>55.1</v>
      </c>
      <c r="L82" s="281">
        <v>4.9000000000000004</v>
      </c>
      <c r="M82" s="281" t="s">
        <v>28</v>
      </c>
      <c r="N82" s="295">
        <v>3</v>
      </c>
      <c r="O82" s="295" t="s">
        <v>1964</v>
      </c>
      <c r="P82" s="397">
        <v>60</v>
      </c>
      <c r="Q82" s="406">
        <v>6307.2</v>
      </c>
      <c r="R82" s="359">
        <f t="shared" si="9"/>
        <v>8.7360476915271448E-3</v>
      </c>
      <c r="S82" s="360">
        <v>6</v>
      </c>
      <c r="T82" s="360" t="s">
        <v>2008</v>
      </c>
      <c r="U82" s="283" t="s">
        <v>1950</v>
      </c>
      <c r="V82" s="369">
        <v>45813</v>
      </c>
      <c r="W82" s="285" t="s">
        <v>1940</v>
      </c>
      <c r="X82" s="286" t="s">
        <v>1588</v>
      </c>
      <c r="Y82" s="286" t="s">
        <v>1617</v>
      </c>
      <c r="Z82" s="286" t="s">
        <v>1921</v>
      </c>
      <c r="AA82" s="398">
        <f t="shared" si="10"/>
        <v>0</v>
      </c>
      <c r="AB82" s="361"/>
    </row>
    <row r="83" spans="1:28" ht="43.5" customHeight="1" x14ac:dyDescent="0.25">
      <c r="A83" s="283">
        <v>93</v>
      </c>
      <c r="B83" s="283">
        <v>77</v>
      </c>
      <c r="C83" s="276" t="s">
        <v>1597</v>
      </c>
      <c r="D83" s="365" t="s">
        <v>1897</v>
      </c>
      <c r="E83" s="366" t="s">
        <v>1622</v>
      </c>
      <c r="F83" s="399" t="s">
        <v>1995</v>
      </c>
      <c r="G83" s="367" t="s">
        <v>1598</v>
      </c>
      <c r="H83" s="280" t="s">
        <v>425</v>
      </c>
      <c r="I83" s="280" t="s">
        <v>572</v>
      </c>
      <c r="J83" s="281">
        <v>108</v>
      </c>
      <c r="K83" s="368">
        <v>99.4</v>
      </c>
      <c r="L83" s="281">
        <v>8.6</v>
      </c>
      <c r="M83" s="281" t="s">
        <v>28</v>
      </c>
      <c r="N83" s="295">
        <v>3</v>
      </c>
      <c r="O83" s="295" t="s">
        <v>1965</v>
      </c>
      <c r="P83" s="397">
        <v>108</v>
      </c>
      <c r="Q83" s="406">
        <v>108</v>
      </c>
      <c r="R83" s="359">
        <f t="shared" si="9"/>
        <v>0.92037037037037039</v>
      </c>
      <c r="S83" s="360">
        <v>2</v>
      </c>
      <c r="T83" s="360" t="s">
        <v>2008</v>
      </c>
      <c r="U83" s="283" t="s">
        <v>1950</v>
      </c>
      <c r="V83" s="369">
        <v>45813</v>
      </c>
      <c r="W83" s="285" t="s">
        <v>1599</v>
      </c>
      <c r="X83" s="286" t="s">
        <v>25</v>
      </c>
      <c r="Y83" s="286" t="s">
        <v>1617</v>
      </c>
      <c r="Z83" s="286" t="s">
        <v>1921</v>
      </c>
      <c r="AA83" s="398">
        <f t="shared" si="10"/>
        <v>0</v>
      </c>
      <c r="AB83" s="361"/>
    </row>
    <row r="84" spans="1:28" ht="43.5" customHeight="1" x14ac:dyDescent="0.25">
      <c r="A84" s="283">
        <v>95</v>
      </c>
      <c r="B84" s="408">
        <v>78</v>
      </c>
      <c r="C84" s="276" t="s">
        <v>1819</v>
      </c>
      <c r="D84" s="365" t="s">
        <v>1897</v>
      </c>
      <c r="E84" s="366" t="s">
        <v>1622</v>
      </c>
      <c r="F84" s="399" t="s">
        <v>1998</v>
      </c>
      <c r="G84" s="367" t="s">
        <v>1854</v>
      </c>
      <c r="H84" s="280" t="s">
        <v>425</v>
      </c>
      <c r="I84" s="280" t="s">
        <v>203</v>
      </c>
      <c r="J84" s="281">
        <v>323.8</v>
      </c>
      <c r="K84" s="368">
        <v>302.5</v>
      </c>
      <c r="L84" s="281">
        <v>21.3</v>
      </c>
      <c r="M84" s="281" t="s">
        <v>28</v>
      </c>
      <c r="N84" s="295">
        <v>3</v>
      </c>
      <c r="O84" s="295" t="s">
        <v>1966</v>
      </c>
      <c r="P84" s="397">
        <v>323.8</v>
      </c>
      <c r="Q84" s="406">
        <v>4719.5999999999995</v>
      </c>
      <c r="R84" s="359">
        <f t="shared" si="9"/>
        <v>6.4094414780913642E-2</v>
      </c>
      <c r="S84" s="360">
        <v>2</v>
      </c>
      <c r="T84" s="360" t="s">
        <v>2008</v>
      </c>
      <c r="U84" s="283" t="s">
        <v>1950</v>
      </c>
      <c r="V84" s="369">
        <v>45813</v>
      </c>
      <c r="W84" s="285" t="s">
        <v>1941</v>
      </c>
      <c r="X84" s="286" t="s">
        <v>1588</v>
      </c>
      <c r="Y84" s="286" t="s">
        <v>1617</v>
      </c>
      <c r="Z84" s="286" t="s">
        <v>1921</v>
      </c>
      <c r="AA84" s="398">
        <f t="shared" si="10"/>
        <v>0</v>
      </c>
      <c r="AB84" s="361"/>
    </row>
    <row r="85" spans="1:28" ht="43.5" customHeight="1" x14ac:dyDescent="0.25">
      <c r="A85" s="354">
        <v>100</v>
      </c>
      <c r="B85" s="283">
        <v>79</v>
      </c>
      <c r="C85" s="276" t="s">
        <v>1824</v>
      </c>
      <c r="D85" s="365" t="s">
        <v>1897</v>
      </c>
      <c r="E85" s="366" t="s">
        <v>1622</v>
      </c>
      <c r="F85" s="399" t="s">
        <v>1988</v>
      </c>
      <c r="G85" s="367" t="s">
        <v>1858</v>
      </c>
      <c r="H85" s="280" t="s">
        <v>425</v>
      </c>
      <c r="I85" s="280" t="s">
        <v>649</v>
      </c>
      <c r="J85" s="281">
        <v>76.099999999999994</v>
      </c>
      <c r="K85" s="368">
        <v>64.7</v>
      </c>
      <c r="L85" s="281">
        <v>11.4</v>
      </c>
      <c r="M85" s="281" t="s">
        <v>28</v>
      </c>
      <c r="N85" s="295">
        <v>3</v>
      </c>
      <c r="O85" s="295" t="s">
        <v>1967</v>
      </c>
      <c r="P85" s="397">
        <v>76.099999999999994</v>
      </c>
      <c r="Q85" s="406">
        <v>76.099999999999994</v>
      </c>
      <c r="R85" s="359">
        <f t="shared" si="9"/>
        <v>0.85019710906701718</v>
      </c>
      <c r="S85" s="360">
        <v>3</v>
      </c>
      <c r="T85" s="360" t="s">
        <v>2008</v>
      </c>
      <c r="U85" s="283" t="s">
        <v>1950</v>
      </c>
      <c r="V85" s="369">
        <v>45813</v>
      </c>
      <c r="W85" s="285" t="s">
        <v>1942</v>
      </c>
      <c r="X85" s="286" t="s">
        <v>1588</v>
      </c>
      <c r="Y85" s="286" t="s">
        <v>1617</v>
      </c>
      <c r="Z85" s="286" t="s">
        <v>1921</v>
      </c>
      <c r="AA85" s="398">
        <f t="shared" si="10"/>
        <v>0</v>
      </c>
      <c r="AB85" s="361"/>
    </row>
    <row r="86" spans="1:28" ht="51.75" customHeight="1" x14ac:dyDescent="0.25">
      <c r="A86" s="370">
        <v>110</v>
      </c>
      <c r="B86" s="408">
        <v>80</v>
      </c>
      <c r="C86" s="372" t="s">
        <v>1827</v>
      </c>
      <c r="D86" s="373" t="s">
        <v>1908</v>
      </c>
      <c r="E86" s="374" t="s">
        <v>1909</v>
      </c>
      <c r="F86" s="399" t="s">
        <v>1996</v>
      </c>
      <c r="G86" s="375" t="s">
        <v>1860</v>
      </c>
      <c r="H86" s="376" t="s">
        <v>457</v>
      </c>
      <c r="I86" s="376" t="s">
        <v>27</v>
      </c>
      <c r="J86" s="377">
        <v>180.3</v>
      </c>
      <c r="K86" s="378">
        <v>80.2</v>
      </c>
      <c r="L86" s="377">
        <v>100.1</v>
      </c>
      <c r="M86" s="379" t="s">
        <v>28</v>
      </c>
      <c r="N86" s="296">
        <v>33</v>
      </c>
      <c r="O86" s="206">
        <v>296</v>
      </c>
      <c r="P86" s="377">
        <v>180.3</v>
      </c>
      <c r="Q86" s="406">
        <v>180.3</v>
      </c>
      <c r="R86" s="359">
        <f t="shared" si="9"/>
        <v>0.44481419855795895</v>
      </c>
      <c r="S86" s="360">
        <v>2</v>
      </c>
      <c r="T86" s="360" t="s">
        <v>2008</v>
      </c>
      <c r="U86" s="283" t="s">
        <v>1948</v>
      </c>
      <c r="V86" s="380" t="s">
        <v>1949</v>
      </c>
      <c r="W86" s="401" t="s">
        <v>2007</v>
      </c>
      <c r="X86" s="701" t="s">
        <v>2015</v>
      </c>
      <c r="Y86" s="702"/>
      <c r="Z86" s="703"/>
      <c r="AA86" s="398">
        <f t="shared" si="10"/>
        <v>0</v>
      </c>
      <c r="AB86" s="361"/>
    </row>
    <row r="87" spans="1:28" ht="51.75" customHeight="1" x14ac:dyDescent="0.25">
      <c r="A87" s="354">
        <v>111</v>
      </c>
      <c r="B87" s="283">
        <v>81</v>
      </c>
      <c r="C87" s="372" t="s">
        <v>1828</v>
      </c>
      <c r="D87" s="381" t="s">
        <v>1910</v>
      </c>
      <c r="E87" s="374" t="s">
        <v>1909</v>
      </c>
      <c r="F87" s="399" t="s">
        <v>1997</v>
      </c>
      <c r="G87" s="375" t="s">
        <v>1861</v>
      </c>
      <c r="H87" s="376" t="s">
        <v>457</v>
      </c>
      <c r="I87" s="376" t="s">
        <v>485</v>
      </c>
      <c r="J87" s="377">
        <v>562.20000000000005</v>
      </c>
      <c r="K87" s="378">
        <v>230.5</v>
      </c>
      <c r="L87" s="377">
        <v>331.7</v>
      </c>
      <c r="M87" s="379" t="s">
        <v>28</v>
      </c>
      <c r="N87" s="296">
        <v>33</v>
      </c>
      <c r="O87" s="206">
        <v>283</v>
      </c>
      <c r="P87" s="397">
        <v>562.20000000000005</v>
      </c>
      <c r="Q87" s="406">
        <v>562.20000000000005</v>
      </c>
      <c r="R87" s="359">
        <f t="shared" si="9"/>
        <v>0.40999644254713624</v>
      </c>
      <c r="S87" s="360">
        <v>3</v>
      </c>
      <c r="T87" s="360" t="s">
        <v>2008</v>
      </c>
      <c r="U87" s="283" t="s">
        <v>1948</v>
      </c>
      <c r="V87" s="380" t="s">
        <v>1949</v>
      </c>
      <c r="W87" s="285" t="s">
        <v>1947</v>
      </c>
      <c r="X87" s="414" t="s">
        <v>2009</v>
      </c>
      <c r="Y87" s="286" t="s">
        <v>1617</v>
      </c>
      <c r="Z87" s="286" t="s">
        <v>1921</v>
      </c>
      <c r="AA87" s="398">
        <f t="shared" si="10"/>
        <v>0</v>
      </c>
      <c r="AB87" s="361"/>
    </row>
    <row r="88" spans="1:28" s="388" customFormat="1" ht="43.5" customHeight="1" x14ac:dyDescent="0.25">
      <c r="A88" s="382"/>
      <c r="B88" s="712" t="s">
        <v>1896</v>
      </c>
      <c r="C88" s="712"/>
      <c r="D88" s="712"/>
      <c r="E88" s="712"/>
      <c r="F88" s="712"/>
      <c r="G88" s="712"/>
      <c r="H88" s="712"/>
      <c r="I88" s="712"/>
      <c r="J88" s="383">
        <f>SUM(J4:J87)</f>
        <v>14639.499999999998</v>
      </c>
      <c r="K88" s="383">
        <f>SUM(K4:K87)</f>
        <v>4588.9000000000015</v>
      </c>
      <c r="L88" s="383">
        <f>SUM(L4:L87)</f>
        <v>10050.599999999997</v>
      </c>
      <c r="M88" s="383"/>
      <c r="N88" s="384">
        <f>SUM(N4:N87)</f>
        <v>218</v>
      </c>
      <c r="O88" s="415"/>
      <c r="P88" s="415">
        <f>SUM(P4:P87)</f>
        <v>14639.499999999998</v>
      </c>
      <c r="Q88" s="403"/>
      <c r="R88" s="385"/>
      <c r="S88" s="353">
        <f>SUM(S4:S87)</f>
        <v>322</v>
      </c>
      <c r="T88" s="353">
        <f>SUM(T4:T87)</f>
        <v>0</v>
      </c>
      <c r="U88" s="386"/>
      <c r="V88" s="386"/>
      <c r="W88" s="440"/>
      <c r="X88" s="387"/>
      <c r="Y88" s="286"/>
      <c r="Z88" s="286"/>
      <c r="AA88" s="382"/>
    </row>
    <row r="89" spans="1:28" ht="43.5" customHeight="1" x14ac:dyDescent="0.25">
      <c r="C89" s="352" t="s">
        <v>2011</v>
      </c>
    </row>
    <row r="90" spans="1:28" ht="43.5" customHeight="1" x14ac:dyDescent="0.3">
      <c r="C90" s="389"/>
      <c r="F90" s="710" t="s">
        <v>2005</v>
      </c>
      <c r="G90" s="710"/>
      <c r="H90" s="710"/>
      <c r="I90" s="710"/>
      <c r="J90" s="402"/>
      <c r="U90" s="710" t="s">
        <v>2006</v>
      </c>
      <c r="V90" s="711"/>
      <c r="W90" s="711"/>
    </row>
  </sheetData>
  <mergeCells count="68">
    <mergeCell ref="X86:Z86"/>
    <mergeCell ref="X37:Z37"/>
    <mergeCell ref="X41:Z41"/>
    <mergeCell ref="X45:Z45"/>
    <mergeCell ref="A10:A11"/>
    <mergeCell ref="B10:B11"/>
    <mergeCell ref="H10:H11"/>
    <mergeCell ref="I10:I11"/>
    <mergeCell ref="J10:J11"/>
    <mergeCell ref="N10:N11"/>
    <mergeCell ref="O10:O11"/>
    <mergeCell ref="U10:U11"/>
    <mergeCell ref="V10:V11"/>
    <mergeCell ref="W10:W11"/>
    <mergeCell ref="K10:K11"/>
    <mergeCell ref="L10:L11"/>
    <mergeCell ref="Q2:Q3"/>
    <mergeCell ref="Z2:Z3"/>
    <mergeCell ref="Y2:Y3"/>
    <mergeCell ref="A65:A66"/>
    <mergeCell ref="B65:B66"/>
    <mergeCell ref="C65:C66"/>
    <mergeCell ref="D65:D66"/>
    <mergeCell ref="Q65:Q66"/>
    <mergeCell ref="A61:A62"/>
    <mergeCell ref="B61:B62"/>
    <mergeCell ref="C61:C62"/>
    <mergeCell ref="D61:D62"/>
    <mergeCell ref="Q61:Q62"/>
    <mergeCell ref="P10:P11"/>
    <mergeCell ref="Q10:Q11"/>
    <mergeCell ref="R10:R11"/>
    <mergeCell ref="M10:M11"/>
    <mergeCell ref="B1:Z1"/>
    <mergeCell ref="A2:A3"/>
    <mergeCell ref="B2:B3"/>
    <mergeCell ref="C2:C3"/>
    <mergeCell ref="D2:D3"/>
    <mergeCell ref="G2:G3"/>
    <mergeCell ref="F2:F3"/>
    <mergeCell ref="E2:E3"/>
    <mergeCell ref="H2:M2"/>
    <mergeCell ref="N2:P2"/>
    <mergeCell ref="U2:U3"/>
    <mergeCell ref="T2:T3"/>
    <mergeCell ref="R2:R3"/>
    <mergeCell ref="S2:S3"/>
    <mergeCell ref="X2:X3"/>
    <mergeCell ref="U90:W90"/>
    <mergeCell ref="F90:I90"/>
    <mergeCell ref="B88:I88"/>
    <mergeCell ref="R61:R62"/>
    <mergeCell ref="T61:T62"/>
    <mergeCell ref="R65:R66"/>
    <mergeCell ref="T65:T66"/>
    <mergeCell ref="S61:S62"/>
    <mergeCell ref="S65:S66"/>
    <mergeCell ref="W2:W3"/>
    <mergeCell ref="V2:V3"/>
    <mergeCell ref="X18:Z18"/>
    <mergeCell ref="X47:Z47"/>
    <mergeCell ref="Z10:Z11"/>
    <mergeCell ref="X10:X11"/>
    <mergeCell ref="Y10:Y11"/>
    <mergeCell ref="X14:Z14"/>
    <mergeCell ref="W4:X4"/>
    <mergeCell ref="W40:X40"/>
    <mergeCell ref="W26:X26"/>
  </mergeCells>
  <printOptions horizontalCentered="1"/>
  <pageMargins left="0.51180993000874897" right="0.26" top="0.39" bottom="0" header="1.05" footer="0.31496062992126"/>
  <pageSetup paperSize="8" scale="45" fitToHeight="0" orientation="landscape" r:id="rId1"/>
  <rowBreaks count="1" manualBreakCount="1">
    <brk id="36" max="2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
  <sheetViews>
    <sheetView view="pageBreakPreview" topLeftCell="B3" zoomScale="55" zoomScaleNormal="40" zoomScaleSheetLayoutView="55" workbookViewId="0">
      <pane xSplit="4" ySplit="1" topLeftCell="F4" activePane="bottomRight" state="frozen"/>
      <selection activeCell="AE56" sqref="AE56:AE57"/>
      <selection pane="topRight" activeCell="AE56" sqref="AE56:AE57"/>
      <selection pane="bottomLeft" activeCell="AE56" sqref="AE56:AE57"/>
      <selection pane="bottomRight" activeCell="AE56" sqref="AE56:AE57"/>
    </sheetView>
  </sheetViews>
  <sheetFormatPr defaultColWidth="9.125" defaultRowHeight="43.5" customHeight="1" x14ac:dyDescent="0.25"/>
  <cols>
    <col min="1" max="1" width="5.75" style="352" hidden="1" customWidth="1"/>
    <col min="2" max="2" width="6.625" style="352" customWidth="1"/>
    <col min="3" max="3" width="33.25" style="352" customWidth="1"/>
    <col min="4" max="4" width="20.125" style="390" customWidth="1"/>
    <col min="5" max="5" width="15.875" style="391" customWidth="1"/>
    <col min="6" max="6" width="22.625" style="391" customWidth="1"/>
    <col min="7" max="7" width="13.25" style="391" customWidth="1"/>
    <col min="8" max="8" width="8.25" style="352" customWidth="1"/>
    <col min="9" max="9" width="7.625" style="352" customWidth="1"/>
    <col min="10" max="10" width="10.375" style="352" customWidth="1"/>
    <col min="11" max="11" width="9.875" style="352" customWidth="1"/>
    <col min="12" max="12" width="8.75" style="352" customWidth="1"/>
    <col min="13" max="13" width="8.75" style="392" customWidth="1"/>
    <col min="14" max="16" width="10.125" style="393" customWidth="1"/>
    <col min="17" max="17" width="18.375" style="404" customWidth="1"/>
    <col min="18" max="18" width="12.875" style="394" customWidth="1"/>
    <col min="19" max="20" width="12.875" style="395" customWidth="1"/>
    <col min="21" max="21" width="28.375" style="352" customWidth="1"/>
    <col min="22" max="22" width="11.25" style="352" customWidth="1"/>
    <col min="23" max="23" width="17.625" style="441" customWidth="1"/>
    <col min="24" max="24" width="11.25" style="392" customWidth="1"/>
    <col min="25" max="25" width="43.125" style="392" customWidth="1"/>
    <col min="26" max="26" width="28.5" style="392" customWidth="1"/>
    <col min="27" max="27" width="0" style="352" hidden="1" customWidth="1"/>
    <col min="28" max="16384" width="9.125" style="352"/>
  </cols>
  <sheetData>
    <row r="1" spans="1:28" ht="121.5" customHeight="1" x14ac:dyDescent="0.25">
      <c r="A1" s="431" t="s">
        <v>1984</v>
      </c>
      <c r="B1" s="718" t="s">
        <v>2016</v>
      </c>
      <c r="C1" s="718"/>
      <c r="D1" s="718"/>
      <c r="E1" s="718"/>
      <c r="F1" s="718"/>
      <c r="G1" s="718"/>
      <c r="H1" s="718"/>
      <c r="I1" s="718"/>
      <c r="J1" s="718"/>
      <c r="K1" s="718"/>
      <c r="L1" s="718"/>
      <c r="M1" s="718"/>
      <c r="N1" s="718"/>
      <c r="O1" s="718"/>
      <c r="P1" s="718"/>
      <c r="Q1" s="718"/>
      <c r="R1" s="718"/>
      <c r="S1" s="718"/>
      <c r="T1" s="718"/>
      <c r="U1" s="718"/>
      <c r="V1" s="718"/>
      <c r="W1" s="718"/>
      <c r="X1" s="718"/>
      <c r="Y1" s="718"/>
      <c r="Z1" s="718"/>
      <c r="AA1" s="442"/>
    </row>
    <row r="2" spans="1:28" s="441" customFormat="1" ht="79.5" customHeight="1" x14ac:dyDescent="0.2">
      <c r="A2" s="719" t="s">
        <v>1984</v>
      </c>
      <c r="B2" s="721" t="s">
        <v>0</v>
      </c>
      <c r="C2" s="722" t="s">
        <v>1</v>
      </c>
      <c r="D2" s="722" t="s">
        <v>2</v>
      </c>
      <c r="E2" s="722" t="s">
        <v>3</v>
      </c>
      <c r="F2" s="722" t="s">
        <v>1987</v>
      </c>
      <c r="G2" s="722" t="s">
        <v>1784</v>
      </c>
      <c r="H2" s="723" t="s">
        <v>2001</v>
      </c>
      <c r="I2" s="723"/>
      <c r="J2" s="723"/>
      <c r="K2" s="723"/>
      <c r="L2" s="723"/>
      <c r="M2" s="723"/>
      <c r="N2" s="723" t="s">
        <v>2002</v>
      </c>
      <c r="O2" s="723"/>
      <c r="P2" s="723"/>
      <c r="Q2" s="700" t="s">
        <v>1978</v>
      </c>
      <c r="R2" s="724" t="s">
        <v>1868</v>
      </c>
      <c r="S2" s="700" t="s">
        <v>1869</v>
      </c>
      <c r="T2" s="700" t="s">
        <v>2012</v>
      </c>
      <c r="U2" s="700" t="s">
        <v>1914</v>
      </c>
      <c r="V2" s="700" t="s">
        <v>1916</v>
      </c>
      <c r="W2" s="700" t="s">
        <v>1918</v>
      </c>
      <c r="X2" s="700" t="s">
        <v>10</v>
      </c>
      <c r="Y2" s="700" t="s">
        <v>1616</v>
      </c>
      <c r="Z2" s="700" t="s">
        <v>1919</v>
      </c>
      <c r="AA2" s="438"/>
    </row>
    <row r="3" spans="1:28" s="441" customFormat="1" ht="97.5" customHeight="1" x14ac:dyDescent="0.2">
      <c r="A3" s="720"/>
      <c r="B3" s="721"/>
      <c r="C3" s="722"/>
      <c r="D3" s="722"/>
      <c r="E3" s="722"/>
      <c r="F3" s="722"/>
      <c r="G3" s="722"/>
      <c r="H3" s="487" t="s">
        <v>1986</v>
      </c>
      <c r="I3" s="485" t="s">
        <v>13</v>
      </c>
      <c r="J3" s="486" t="s">
        <v>15</v>
      </c>
      <c r="K3" s="486" t="s">
        <v>16</v>
      </c>
      <c r="L3" s="486" t="s">
        <v>17</v>
      </c>
      <c r="M3" s="486" t="s">
        <v>14</v>
      </c>
      <c r="N3" s="487" t="s">
        <v>1985</v>
      </c>
      <c r="O3" s="485" t="s">
        <v>2003</v>
      </c>
      <c r="P3" s="444" t="s">
        <v>2004</v>
      </c>
      <c r="Q3" s="700"/>
      <c r="R3" s="724"/>
      <c r="S3" s="700"/>
      <c r="T3" s="700"/>
      <c r="U3" s="700"/>
      <c r="V3" s="700"/>
      <c r="W3" s="700"/>
      <c r="X3" s="700"/>
      <c r="Y3" s="700"/>
      <c r="Z3" s="700"/>
      <c r="AA3" s="438"/>
    </row>
    <row r="4" spans="1:28" ht="43.5" customHeight="1" x14ac:dyDescent="0.25">
      <c r="A4" s="472">
        <v>14</v>
      </c>
      <c r="B4" s="472">
        <v>10</v>
      </c>
      <c r="C4" s="310" t="s">
        <v>1620</v>
      </c>
      <c r="D4" s="355" t="s">
        <v>35</v>
      </c>
      <c r="E4" s="311" t="s">
        <v>1625</v>
      </c>
      <c r="F4" s="399" t="s">
        <v>1988</v>
      </c>
      <c r="G4" s="356" t="s">
        <v>1570</v>
      </c>
      <c r="H4" s="472" t="s">
        <v>424</v>
      </c>
      <c r="I4" s="472" t="s">
        <v>485</v>
      </c>
      <c r="J4" s="473">
        <v>36.5</v>
      </c>
      <c r="K4" s="484">
        <v>12.7</v>
      </c>
      <c r="L4" s="473">
        <f>J4-K4</f>
        <v>23.8</v>
      </c>
      <c r="M4" s="473" t="s">
        <v>28</v>
      </c>
      <c r="N4" s="474" t="s">
        <v>29</v>
      </c>
      <c r="O4" s="474" t="s">
        <v>486</v>
      </c>
      <c r="P4" s="481">
        <v>36.5</v>
      </c>
      <c r="Q4" s="406">
        <v>684</v>
      </c>
      <c r="R4" s="359">
        <f t="shared" ref="R4:R9" si="0">K4/Q4</f>
        <v>1.8567251461988302E-2</v>
      </c>
      <c r="S4" s="360">
        <v>5</v>
      </c>
      <c r="T4" s="360" t="s">
        <v>2008</v>
      </c>
      <c r="U4" s="283" t="s">
        <v>1915</v>
      </c>
      <c r="V4" s="283" t="s">
        <v>1917</v>
      </c>
      <c r="W4" s="401" t="s">
        <v>2010</v>
      </c>
      <c r="X4" s="701" t="s">
        <v>2015</v>
      </c>
      <c r="Y4" s="702"/>
      <c r="Z4" s="703"/>
      <c r="AA4" s="398">
        <f t="shared" ref="AA4:AA9" si="1">J4-P4</f>
        <v>0</v>
      </c>
      <c r="AB4" s="361"/>
    </row>
    <row r="5" spans="1:28" ht="53.25" customHeight="1" x14ac:dyDescent="0.25">
      <c r="A5" s="472">
        <v>21</v>
      </c>
      <c r="B5" s="472">
        <v>14</v>
      </c>
      <c r="C5" s="310" t="s">
        <v>1640</v>
      </c>
      <c r="D5" s="355" t="s">
        <v>35</v>
      </c>
      <c r="E5" s="311" t="s">
        <v>1625</v>
      </c>
      <c r="F5" s="399" t="s">
        <v>1988</v>
      </c>
      <c r="G5" s="356" t="s">
        <v>1641</v>
      </c>
      <c r="H5" s="472" t="s">
        <v>424</v>
      </c>
      <c r="I5" s="472" t="s">
        <v>182</v>
      </c>
      <c r="J5" s="473">
        <v>184.6</v>
      </c>
      <c r="K5" s="484">
        <v>62.4</v>
      </c>
      <c r="L5" s="473">
        <f t="shared" ref="L5:L9" si="2">J5-K5</f>
        <v>122.19999999999999</v>
      </c>
      <c r="M5" s="473" t="s">
        <v>28</v>
      </c>
      <c r="N5" s="474" t="s">
        <v>29</v>
      </c>
      <c r="O5" s="474" t="s">
        <v>559</v>
      </c>
      <c r="P5" s="481">
        <v>184.6</v>
      </c>
      <c r="Q5" s="406">
        <v>2772</v>
      </c>
      <c r="R5" s="359">
        <f t="shared" si="0"/>
        <v>2.2510822510822509E-2</v>
      </c>
      <c r="S5" s="360">
        <v>9</v>
      </c>
      <c r="T5" s="360" t="s">
        <v>2008</v>
      </c>
      <c r="U5" s="283" t="s">
        <v>1915</v>
      </c>
      <c r="V5" s="283" t="s">
        <v>1917</v>
      </c>
      <c r="W5" s="401" t="s">
        <v>1979</v>
      </c>
      <c r="X5" s="701" t="s">
        <v>2015</v>
      </c>
      <c r="Y5" s="702"/>
      <c r="Z5" s="703"/>
      <c r="AA5" s="398">
        <f t="shared" si="1"/>
        <v>0</v>
      </c>
      <c r="AB5" s="361"/>
    </row>
    <row r="6" spans="1:28" ht="67.5" customHeight="1" x14ac:dyDescent="0.25">
      <c r="A6" s="472">
        <v>43</v>
      </c>
      <c r="B6" s="472">
        <v>33</v>
      </c>
      <c r="C6" s="311" t="s">
        <v>1686</v>
      </c>
      <c r="D6" s="364" t="s">
        <v>35</v>
      </c>
      <c r="E6" s="311" t="s">
        <v>1691</v>
      </c>
      <c r="F6" s="462" t="s">
        <v>1988</v>
      </c>
      <c r="G6" s="356" t="s">
        <v>999</v>
      </c>
      <c r="H6" s="472" t="s">
        <v>40</v>
      </c>
      <c r="I6" s="472" t="s">
        <v>995</v>
      </c>
      <c r="J6" s="473">
        <v>73.099999999999994</v>
      </c>
      <c r="K6" s="484">
        <v>5.7</v>
      </c>
      <c r="L6" s="473">
        <f t="shared" si="2"/>
        <v>67.399999999999991</v>
      </c>
      <c r="M6" s="473" t="s">
        <v>28</v>
      </c>
      <c r="N6" s="474" t="s">
        <v>168</v>
      </c>
      <c r="O6" s="474" t="s">
        <v>996</v>
      </c>
      <c r="P6" s="481">
        <v>73.099999999999994</v>
      </c>
      <c r="Q6" s="406">
        <v>684</v>
      </c>
      <c r="R6" s="359">
        <f t="shared" si="0"/>
        <v>8.3333333333333332E-3</v>
      </c>
      <c r="S6" s="360">
        <v>1</v>
      </c>
      <c r="T6" s="360" t="s">
        <v>2008</v>
      </c>
      <c r="U6" s="283" t="s">
        <v>1915</v>
      </c>
      <c r="V6" s="283" t="s">
        <v>1917</v>
      </c>
      <c r="W6" s="401" t="s">
        <v>1974</v>
      </c>
      <c r="X6" s="701" t="s">
        <v>2015</v>
      </c>
      <c r="Y6" s="702"/>
      <c r="Z6" s="703"/>
      <c r="AA6" s="398">
        <f t="shared" si="1"/>
        <v>0</v>
      </c>
      <c r="AB6" s="361"/>
    </row>
    <row r="7" spans="1:28" ht="43.5" customHeight="1" x14ac:dyDescent="0.25">
      <c r="A7" s="472">
        <v>49</v>
      </c>
      <c r="B7" s="472">
        <v>37</v>
      </c>
      <c r="C7" s="311" t="s">
        <v>1700</v>
      </c>
      <c r="D7" s="355" t="s">
        <v>35</v>
      </c>
      <c r="E7" s="311" t="s">
        <v>1691</v>
      </c>
      <c r="F7" s="399" t="s">
        <v>1988</v>
      </c>
      <c r="G7" s="356" t="s">
        <v>1792</v>
      </c>
      <c r="H7" s="472" t="s">
        <v>40</v>
      </c>
      <c r="I7" s="472" t="s">
        <v>1564</v>
      </c>
      <c r="J7" s="473">
        <v>73.7</v>
      </c>
      <c r="K7" s="484">
        <v>6.7</v>
      </c>
      <c r="L7" s="473">
        <f t="shared" si="2"/>
        <v>67</v>
      </c>
      <c r="M7" s="473" t="s">
        <v>28</v>
      </c>
      <c r="N7" s="474" t="s">
        <v>168</v>
      </c>
      <c r="O7" s="474" t="s">
        <v>1565</v>
      </c>
      <c r="P7" s="416">
        <v>73.7</v>
      </c>
      <c r="Q7" s="406">
        <v>1998</v>
      </c>
      <c r="R7" s="359">
        <f t="shared" si="0"/>
        <v>3.3533533533533534E-3</v>
      </c>
      <c r="S7" s="360">
        <v>3</v>
      </c>
      <c r="T7" s="360" t="s">
        <v>2008</v>
      </c>
      <c r="U7" s="283" t="s">
        <v>1915</v>
      </c>
      <c r="V7" s="283" t="s">
        <v>1917</v>
      </c>
      <c r="W7" s="401" t="s">
        <v>2010</v>
      </c>
      <c r="X7" s="701" t="s">
        <v>2015</v>
      </c>
      <c r="Y7" s="702"/>
      <c r="Z7" s="703"/>
      <c r="AA7" s="398">
        <f t="shared" si="1"/>
        <v>0</v>
      </c>
      <c r="AB7" s="361"/>
    </row>
    <row r="8" spans="1:28" ht="48" customHeight="1" x14ac:dyDescent="0.25">
      <c r="A8" s="472">
        <v>53</v>
      </c>
      <c r="B8" s="472">
        <v>41</v>
      </c>
      <c r="C8" s="310" t="s">
        <v>1705</v>
      </c>
      <c r="D8" s="355" t="s">
        <v>35</v>
      </c>
      <c r="E8" s="311" t="s">
        <v>1691</v>
      </c>
      <c r="F8" s="399" t="s">
        <v>1988</v>
      </c>
      <c r="G8" s="356" t="s">
        <v>1706</v>
      </c>
      <c r="H8" s="472" t="s">
        <v>40</v>
      </c>
      <c r="I8" s="472" t="s">
        <v>1348</v>
      </c>
      <c r="J8" s="473">
        <v>73.900000000000006</v>
      </c>
      <c r="K8" s="484">
        <v>7.6</v>
      </c>
      <c r="L8" s="473">
        <f t="shared" si="2"/>
        <v>66.300000000000011</v>
      </c>
      <c r="M8" s="473" t="s">
        <v>28</v>
      </c>
      <c r="N8" s="474" t="s">
        <v>175</v>
      </c>
      <c r="O8" s="474">
        <v>1686</v>
      </c>
      <c r="P8" s="481">
        <v>73.900000000000006</v>
      </c>
      <c r="Q8" s="406">
        <v>684</v>
      </c>
      <c r="R8" s="359">
        <f t="shared" si="0"/>
        <v>1.111111111111111E-2</v>
      </c>
      <c r="S8" s="360">
        <v>6</v>
      </c>
      <c r="T8" s="360" t="s">
        <v>2008</v>
      </c>
      <c r="U8" s="283" t="s">
        <v>1915</v>
      </c>
      <c r="V8" s="283" t="s">
        <v>1917</v>
      </c>
      <c r="W8" s="401" t="s">
        <v>1979</v>
      </c>
      <c r="X8" s="701" t="s">
        <v>2015</v>
      </c>
      <c r="Y8" s="702"/>
      <c r="Z8" s="703"/>
      <c r="AA8" s="398">
        <f t="shared" si="1"/>
        <v>0</v>
      </c>
      <c r="AB8" s="361"/>
    </row>
    <row r="9" spans="1:28" ht="43.5" customHeight="1" x14ac:dyDescent="0.25">
      <c r="A9" s="472">
        <v>55</v>
      </c>
      <c r="B9" s="472">
        <v>43</v>
      </c>
      <c r="C9" s="310" t="s">
        <v>1709</v>
      </c>
      <c r="D9" s="355" t="s">
        <v>35</v>
      </c>
      <c r="E9" s="311" t="s">
        <v>1691</v>
      </c>
      <c r="F9" s="399" t="s">
        <v>1988</v>
      </c>
      <c r="G9" s="356" t="s">
        <v>1710</v>
      </c>
      <c r="H9" s="472" t="s">
        <v>40</v>
      </c>
      <c r="I9" s="472" t="s">
        <v>1365</v>
      </c>
      <c r="J9" s="473">
        <v>73.5</v>
      </c>
      <c r="K9" s="484">
        <v>7.5</v>
      </c>
      <c r="L9" s="473">
        <f t="shared" si="2"/>
        <v>66</v>
      </c>
      <c r="M9" s="473" t="s">
        <v>28</v>
      </c>
      <c r="N9" s="474">
        <v>26</v>
      </c>
      <c r="O9" s="474">
        <v>1684</v>
      </c>
      <c r="P9" s="481">
        <v>73.5</v>
      </c>
      <c r="Q9" s="406">
        <v>507.59999999999997</v>
      </c>
      <c r="R9" s="359">
        <f t="shared" si="0"/>
        <v>1.4775413711583925E-2</v>
      </c>
      <c r="S9" s="360">
        <v>3</v>
      </c>
      <c r="T9" s="360" t="s">
        <v>2008</v>
      </c>
      <c r="U9" s="283" t="s">
        <v>1915</v>
      </c>
      <c r="V9" s="283" t="s">
        <v>1917</v>
      </c>
      <c r="W9" s="401" t="s">
        <v>2010</v>
      </c>
      <c r="X9" s="701" t="s">
        <v>2015</v>
      </c>
      <c r="Y9" s="702"/>
      <c r="Z9" s="703"/>
      <c r="AA9" s="398">
        <f t="shared" si="1"/>
        <v>0</v>
      </c>
      <c r="AB9" s="361"/>
    </row>
    <row r="10" spans="1:28" ht="51.75" customHeight="1" x14ac:dyDescent="0.25">
      <c r="A10" s="370">
        <v>110</v>
      </c>
      <c r="B10" s="472">
        <v>80</v>
      </c>
      <c r="C10" s="372" t="s">
        <v>1827</v>
      </c>
      <c r="D10" s="373" t="s">
        <v>1908</v>
      </c>
      <c r="E10" s="374" t="s">
        <v>1909</v>
      </c>
      <c r="F10" s="399" t="s">
        <v>1996</v>
      </c>
      <c r="G10" s="375" t="s">
        <v>1860</v>
      </c>
      <c r="H10" s="376" t="s">
        <v>457</v>
      </c>
      <c r="I10" s="376" t="s">
        <v>27</v>
      </c>
      <c r="J10" s="377">
        <v>180.3</v>
      </c>
      <c r="K10" s="378">
        <v>80.2</v>
      </c>
      <c r="L10" s="377">
        <v>100.1</v>
      </c>
      <c r="M10" s="379" t="s">
        <v>28</v>
      </c>
      <c r="N10" s="296">
        <v>33</v>
      </c>
      <c r="O10" s="206">
        <v>296</v>
      </c>
      <c r="P10" s="377">
        <v>180.3</v>
      </c>
      <c r="Q10" s="406">
        <v>180.3</v>
      </c>
      <c r="R10" s="359">
        <f t="shared" ref="R10" si="3">K10/Q10</f>
        <v>0.44481419855795895</v>
      </c>
      <c r="S10" s="360">
        <v>2</v>
      </c>
      <c r="T10" s="360" t="s">
        <v>2008</v>
      </c>
      <c r="U10" s="283" t="s">
        <v>1948</v>
      </c>
      <c r="V10" s="380" t="s">
        <v>1949</v>
      </c>
      <c r="W10" s="401" t="s">
        <v>2007</v>
      </c>
      <c r="X10" s="701" t="s">
        <v>2015</v>
      </c>
      <c r="Y10" s="702"/>
      <c r="Z10" s="703"/>
      <c r="AA10" s="398">
        <f t="shared" ref="AA10" si="4">J10-P10</f>
        <v>0</v>
      </c>
      <c r="AB10" s="361"/>
    </row>
    <row r="11" spans="1:28" s="388" customFormat="1" ht="43.5" customHeight="1" x14ac:dyDescent="0.25">
      <c r="A11" s="382"/>
      <c r="B11" s="712" t="s">
        <v>1896</v>
      </c>
      <c r="C11" s="712"/>
      <c r="D11" s="712"/>
      <c r="E11" s="712"/>
      <c r="F11" s="712"/>
      <c r="G11" s="712"/>
      <c r="H11" s="712"/>
      <c r="I11" s="712"/>
      <c r="J11" s="383">
        <f>SUM(J4:J10)</f>
        <v>695.59999999999991</v>
      </c>
      <c r="K11" s="383">
        <f>SUM(K4:K10)</f>
        <v>182.8</v>
      </c>
      <c r="L11" s="383">
        <f>SUM(L4:L10)</f>
        <v>512.79999999999995</v>
      </c>
      <c r="M11" s="383"/>
      <c r="N11" s="384">
        <f>SUM(N4:N10)</f>
        <v>59</v>
      </c>
      <c r="O11" s="415"/>
      <c r="P11" s="415">
        <f>SUM(P4:P10)</f>
        <v>695.59999999999991</v>
      </c>
      <c r="Q11" s="403"/>
      <c r="R11" s="385"/>
      <c r="S11" s="485">
        <f>SUM(S4:S10)</f>
        <v>29</v>
      </c>
      <c r="T11" s="485">
        <f>SUM(T4:T10)</f>
        <v>0</v>
      </c>
      <c r="U11" s="386"/>
      <c r="V11" s="386"/>
      <c r="W11" s="440"/>
      <c r="X11" s="387"/>
      <c r="Y11" s="286"/>
      <c r="Z11" s="286"/>
      <c r="AA11" s="382"/>
    </row>
    <row r="12" spans="1:28" ht="43.5" customHeight="1" x14ac:dyDescent="0.25">
      <c r="C12" s="352" t="s">
        <v>2011</v>
      </c>
    </row>
    <row r="13" spans="1:28" ht="43.5" customHeight="1" x14ac:dyDescent="0.3">
      <c r="C13" s="389"/>
      <c r="F13" s="710" t="s">
        <v>2005</v>
      </c>
      <c r="G13" s="710"/>
      <c r="H13" s="710"/>
      <c r="I13" s="710"/>
      <c r="J13" s="402"/>
      <c r="U13" s="710" t="s">
        <v>2006</v>
      </c>
      <c r="V13" s="711"/>
      <c r="W13" s="711"/>
    </row>
  </sheetData>
  <mergeCells count="30">
    <mergeCell ref="X10:Z10"/>
    <mergeCell ref="B11:I11"/>
    <mergeCell ref="F13:I13"/>
    <mergeCell ref="U13:W13"/>
    <mergeCell ref="X7:Z7"/>
    <mergeCell ref="X8:Z8"/>
    <mergeCell ref="X9:Z9"/>
    <mergeCell ref="X4:Z4"/>
    <mergeCell ref="X5:Z5"/>
    <mergeCell ref="X6:Z6"/>
    <mergeCell ref="W2:W3"/>
    <mergeCell ref="X2:X3"/>
    <mergeCell ref="Y2:Y3"/>
    <mergeCell ref="Z2:Z3"/>
    <mergeCell ref="V2:V3"/>
    <mergeCell ref="B1:Z1"/>
    <mergeCell ref="A2:A3"/>
    <mergeCell ref="B2:B3"/>
    <mergeCell ref="C2:C3"/>
    <mergeCell ref="D2:D3"/>
    <mergeCell ref="E2:E3"/>
    <mergeCell ref="F2:F3"/>
    <mergeCell ref="G2:G3"/>
    <mergeCell ref="H2:M2"/>
    <mergeCell ref="N2:P2"/>
    <mergeCell ref="Q2:Q3"/>
    <mergeCell ref="R2:R3"/>
    <mergeCell ref="S2:S3"/>
    <mergeCell ref="T2:T3"/>
    <mergeCell ref="U2:U3"/>
  </mergeCells>
  <printOptions horizontalCentered="1"/>
  <pageMargins left="0.51180993000874897" right="0.26" top="0.39" bottom="0" header="1.05" footer="0.31496062992126"/>
  <pageSetup paperSize="8" scale="45" fitToHeight="0" orientation="landscape" r:id="rId1"/>
  <rowBreaks count="1" manualBreakCount="1">
    <brk id="5" min="1" max="2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
  <sheetViews>
    <sheetView topLeftCell="C3" zoomScale="89" zoomScaleNormal="89" zoomScaleSheetLayoutView="55" workbookViewId="0">
      <pane xSplit="1" ySplit="1" topLeftCell="T4" activePane="bottomRight" state="frozen"/>
      <selection activeCell="AE56" sqref="AE56:AE57"/>
      <selection pane="topRight" activeCell="AE56" sqref="AE56:AE57"/>
      <selection pane="bottomLeft" activeCell="AE56" sqref="AE56:AE57"/>
      <selection pane="bottomRight" activeCell="AE56" sqref="AE56:AE57"/>
    </sheetView>
  </sheetViews>
  <sheetFormatPr defaultColWidth="9.125" defaultRowHeight="43.5" customHeight="1" x14ac:dyDescent="0.25"/>
  <cols>
    <col min="1" max="1" width="5.75" style="352" hidden="1" customWidth="1"/>
    <col min="2" max="2" width="6.625" style="352" customWidth="1"/>
    <col min="3" max="3" width="33.25" style="352" customWidth="1"/>
    <col min="4" max="4" width="20.125" style="390" customWidth="1"/>
    <col min="5" max="5" width="15.875" style="391" customWidth="1"/>
    <col min="6" max="6" width="22.625" style="391" customWidth="1"/>
    <col min="7" max="7" width="13.25" style="391" customWidth="1"/>
    <col min="8" max="8" width="8.25" style="352" customWidth="1"/>
    <col min="9" max="9" width="7.625" style="352" customWidth="1"/>
    <col min="10" max="10" width="10.375" style="352" customWidth="1"/>
    <col min="11" max="11" width="9.875" style="352" customWidth="1"/>
    <col min="12" max="12" width="8.75" style="352" customWidth="1"/>
    <col min="13" max="13" width="8.75" style="392" customWidth="1"/>
    <col min="14" max="16" width="10.125" style="393" customWidth="1"/>
    <col min="17" max="17" width="18.375" style="404" customWidth="1"/>
    <col min="18" max="18" width="12.875" style="394" customWidth="1"/>
    <col min="19" max="20" width="12.875" style="395" customWidth="1"/>
    <col min="21" max="21" width="28.375" style="352" customWidth="1"/>
    <col min="22" max="22" width="11.25" style="352" customWidth="1"/>
    <col min="23" max="23" width="17.625" style="441" customWidth="1"/>
    <col min="24" max="24" width="11.25" style="392" customWidth="1"/>
    <col min="25" max="25" width="43.125" style="392" customWidth="1"/>
    <col min="26" max="26" width="28.5" style="392" customWidth="1"/>
    <col min="27" max="28" width="14" style="506" bestFit="1" customWidth="1"/>
    <col min="29" max="29" width="12.375" style="506" bestFit="1" customWidth="1"/>
    <col min="30" max="30" width="10.375" style="506" bestFit="1" customWidth="1"/>
    <col min="31" max="31" width="11.375" style="506" bestFit="1" customWidth="1"/>
    <col min="32" max="32" width="14" style="506" bestFit="1" customWidth="1"/>
    <col min="33" max="16384" width="9.125" style="352"/>
  </cols>
  <sheetData>
    <row r="1" spans="1:32" ht="121.5" customHeight="1" x14ac:dyDescent="0.25">
      <c r="A1" s="431" t="s">
        <v>1984</v>
      </c>
      <c r="B1" s="718" t="s">
        <v>2016</v>
      </c>
      <c r="C1" s="718"/>
      <c r="D1" s="718"/>
      <c r="E1" s="718"/>
      <c r="F1" s="718"/>
      <c r="G1" s="718"/>
      <c r="H1" s="718"/>
      <c r="I1" s="718"/>
      <c r="J1" s="718"/>
      <c r="K1" s="718"/>
      <c r="L1" s="718"/>
      <c r="M1" s="718"/>
      <c r="N1" s="718"/>
      <c r="O1" s="718"/>
      <c r="P1" s="718"/>
      <c r="Q1" s="718"/>
      <c r="R1" s="718"/>
      <c r="S1" s="718"/>
      <c r="T1" s="718"/>
      <c r="U1" s="718"/>
      <c r="V1" s="718"/>
      <c r="W1" s="718"/>
      <c r="X1" s="718"/>
      <c r="Y1" s="718"/>
      <c r="Z1" s="718"/>
      <c r="AA1" s="505"/>
    </row>
    <row r="2" spans="1:32" s="441" customFormat="1" ht="79.5" customHeight="1" x14ac:dyDescent="0.2">
      <c r="A2" s="719" t="s">
        <v>1984</v>
      </c>
      <c r="B2" s="721" t="s">
        <v>0</v>
      </c>
      <c r="C2" s="722" t="s">
        <v>1</v>
      </c>
      <c r="D2" s="722" t="s">
        <v>2</v>
      </c>
      <c r="E2" s="722" t="s">
        <v>3</v>
      </c>
      <c r="F2" s="722" t="s">
        <v>1987</v>
      </c>
      <c r="G2" s="722" t="s">
        <v>1784</v>
      </c>
      <c r="H2" s="723" t="s">
        <v>2001</v>
      </c>
      <c r="I2" s="723"/>
      <c r="J2" s="723"/>
      <c r="K2" s="723"/>
      <c r="L2" s="723"/>
      <c r="M2" s="723"/>
      <c r="N2" s="723" t="s">
        <v>2002</v>
      </c>
      <c r="O2" s="723"/>
      <c r="P2" s="723"/>
      <c r="Q2" s="700" t="s">
        <v>1978</v>
      </c>
      <c r="R2" s="724" t="s">
        <v>1868</v>
      </c>
      <c r="S2" s="700" t="s">
        <v>1869</v>
      </c>
      <c r="T2" s="700" t="s">
        <v>2012</v>
      </c>
      <c r="U2" s="700" t="s">
        <v>1914</v>
      </c>
      <c r="V2" s="700" t="s">
        <v>1916</v>
      </c>
      <c r="W2" s="700" t="s">
        <v>1918</v>
      </c>
      <c r="X2" s="700" t="s">
        <v>10</v>
      </c>
      <c r="Y2" s="700" t="s">
        <v>1616</v>
      </c>
      <c r="Z2" s="700" t="s">
        <v>1919</v>
      </c>
      <c r="AA2" s="739" t="s">
        <v>1870</v>
      </c>
      <c r="AB2" s="739" t="s">
        <v>1871</v>
      </c>
      <c r="AC2" s="739" t="s">
        <v>1872</v>
      </c>
      <c r="AD2" s="739" t="s">
        <v>1873</v>
      </c>
      <c r="AE2" s="739" t="s">
        <v>1874</v>
      </c>
      <c r="AF2" s="740" t="s">
        <v>1875</v>
      </c>
    </row>
    <row r="3" spans="1:32" s="441" customFormat="1" ht="97.5" customHeight="1" x14ac:dyDescent="0.2">
      <c r="A3" s="720"/>
      <c r="B3" s="721"/>
      <c r="C3" s="722"/>
      <c r="D3" s="722"/>
      <c r="E3" s="722"/>
      <c r="F3" s="722"/>
      <c r="G3" s="722"/>
      <c r="H3" s="514" t="s">
        <v>1986</v>
      </c>
      <c r="I3" s="512" t="s">
        <v>13</v>
      </c>
      <c r="J3" s="513" t="s">
        <v>15</v>
      </c>
      <c r="K3" s="513" t="s">
        <v>16</v>
      </c>
      <c r="L3" s="513" t="s">
        <v>17</v>
      </c>
      <c r="M3" s="513" t="s">
        <v>14</v>
      </c>
      <c r="N3" s="514" t="s">
        <v>1985</v>
      </c>
      <c r="O3" s="512" t="s">
        <v>2003</v>
      </c>
      <c r="P3" s="444" t="s">
        <v>2004</v>
      </c>
      <c r="Q3" s="700"/>
      <c r="R3" s="724"/>
      <c r="S3" s="700"/>
      <c r="T3" s="700"/>
      <c r="U3" s="700"/>
      <c r="V3" s="700"/>
      <c r="W3" s="700"/>
      <c r="X3" s="700"/>
      <c r="Y3" s="700"/>
      <c r="Z3" s="700"/>
      <c r="AA3" s="739"/>
      <c r="AB3" s="739"/>
      <c r="AC3" s="739"/>
      <c r="AD3" s="739"/>
      <c r="AE3" s="739"/>
      <c r="AF3" s="740"/>
    </row>
    <row r="4" spans="1:32" ht="43.5" customHeight="1" x14ac:dyDescent="0.25">
      <c r="A4" s="706">
        <v>71</v>
      </c>
      <c r="B4" s="706">
        <v>57</v>
      </c>
      <c r="C4" s="725" t="s">
        <v>1801</v>
      </c>
      <c r="D4" s="727" t="s">
        <v>1897</v>
      </c>
      <c r="E4" s="366" t="s">
        <v>1621</v>
      </c>
      <c r="F4" s="399" t="s">
        <v>1988</v>
      </c>
      <c r="G4" s="367" t="s">
        <v>1835</v>
      </c>
      <c r="H4" s="280" t="s">
        <v>425</v>
      </c>
      <c r="I4" s="280" t="s">
        <v>40</v>
      </c>
      <c r="J4" s="281">
        <v>352.8</v>
      </c>
      <c r="K4" s="520">
        <v>118.1</v>
      </c>
      <c r="L4" s="281">
        <v>234.7</v>
      </c>
      <c r="M4" s="281" t="s">
        <v>28</v>
      </c>
      <c r="N4" s="295">
        <v>3</v>
      </c>
      <c r="O4" s="295" t="s">
        <v>118</v>
      </c>
      <c r="P4" s="397">
        <v>352.8</v>
      </c>
      <c r="Q4" s="729">
        <v>8506.7999999999993</v>
      </c>
      <c r="R4" s="713">
        <f>(K5+K4)/Q4</f>
        <v>4.9325245685804306E-2</v>
      </c>
      <c r="S4" s="715">
        <v>7</v>
      </c>
      <c r="T4" s="715" t="s">
        <v>2008</v>
      </c>
      <c r="U4" s="283" t="s">
        <v>1950</v>
      </c>
      <c r="V4" s="369">
        <v>45813</v>
      </c>
      <c r="W4" s="439" t="s">
        <v>1924</v>
      </c>
      <c r="X4" s="286" t="s">
        <v>25</v>
      </c>
      <c r="Y4" s="286" t="s">
        <v>1617</v>
      </c>
      <c r="Z4" s="286" t="s">
        <v>1921</v>
      </c>
      <c r="AA4" s="704">
        <f t="shared" ref="AA4:AA6" si="0">K4*155000</f>
        <v>18305500</v>
      </c>
      <c r="AB4" s="704">
        <f t="shared" ref="AB4:AB6" si="1">AA4*5</f>
        <v>91527500</v>
      </c>
      <c r="AC4" s="704">
        <f t="shared" ref="AC4:AC6" si="2">S4*16000*30</f>
        <v>3360000</v>
      </c>
      <c r="AD4" s="507">
        <v>0</v>
      </c>
      <c r="AE4" s="704">
        <f t="shared" ref="AE4:AE6" si="3">K4*3000</f>
        <v>354300</v>
      </c>
      <c r="AF4" s="704">
        <f t="shared" ref="AF4:AF6" si="4">AA4+AB4+AC4+AD4+AE4</f>
        <v>113547300</v>
      </c>
    </row>
    <row r="5" spans="1:32" ht="43.5" customHeight="1" x14ac:dyDescent="0.25">
      <c r="A5" s="707"/>
      <c r="B5" s="707"/>
      <c r="C5" s="726"/>
      <c r="D5" s="728"/>
      <c r="E5" s="366" t="s">
        <v>1622</v>
      </c>
      <c r="F5" s="399" t="s">
        <v>1988</v>
      </c>
      <c r="G5" s="367" t="s">
        <v>1835</v>
      </c>
      <c r="H5" s="280" t="s">
        <v>425</v>
      </c>
      <c r="I5" s="280" t="s">
        <v>242</v>
      </c>
      <c r="J5" s="281">
        <v>380.1</v>
      </c>
      <c r="K5" s="368">
        <v>301.5</v>
      </c>
      <c r="L5" s="281">
        <v>78.599999999999994</v>
      </c>
      <c r="M5" s="281" t="s">
        <v>28</v>
      </c>
      <c r="N5" s="295">
        <v>3</v>
      </c>
      <c r="O5" s="295" t="s">
        <v>1957</v>
      </c>
      <c r="P5" s="397">
        <v>380.1</v>
      </c>
      <c r="Q5" s="730"/>
      <c r="R5" s="714"/>
      <c r="S5" s="716"/>
      <c r="T5" s="716"/>
      <c r="U5" s="283" t="s">
        <v>1950</v>
      </c>
      <c r="V5" s="369">
        <v>45813</v>
      </c>
      <c r="W5" s="439" t="s">
        <v>1943</v>
      </c>
      <c r="X5" s="286" t="s">
        <v>25</v>
      </c>
      <c r="Y5" s="286" t="s">
        <v>1617</v>
      </c>
      <c r="Z5" s="286" t="s">
        <v>1921</v>
      </c>
      <c r="AA5" s="705"/>
      <c r="AB5" s="705"/>
      <c r="AC5" s="705"/>
      <c r="AD5" s="507">
        <v>0</v>
      </c>
      <c r="AE5" s="705"/>
      <c r="AF5" s="705"/>
    </row>
    <row r="6" spans="1:32" ht="58.5" customHeight="1" x14ac:dyDescent="0.25">
      <c r="A6" s="706">
        <v>74</v>
      </c>
      <c r="B6" s="706">
        <v>60</v>
      </c>
      <c r="C6" s="725" t="s">
        <v>1803</v>
      </c>
      <c r="D6" s="727" t="s">
        <v>1897</v>
      </c>
      <c r="E6" s="366" t="s">
        <v>1621</v>
      </c>
      <c r="F6" s="399" t="s">
        <v>1990</v>
      </c>
      <c r="G6" s="367" t="s">
        <v>1589</v>
      </c>
      <c r="H6" s="280" t="s">
        <v>425</v>
      </c>
      <c r="I6" s="280" t="s">
        <v>56</v>
      </c>
      <c r="J6" s="281">
        <v>108.1</v>
      </c>
      <c r="K6" s="520">
        <v>31.8</v>
      </c>
      <c r="L6" s="281">
        <v>76.3</v>
      </c>
      <c r="M6" s="281" t="s">
        <v>28</v>
      </c>
      <c r="N6" s="295">
        <v>3</v>
      </c>
      <c r="O6" s="295" t="s">
        <v>74</v>
      </c>
      <c r="P6" s="397">
        <v>108.1</v>
      </c>
      <c r="Q6" s="729">
        <v>2509.1999999999998</v>
      </c>
      <c r="R6" s="713">
        <f>(K7+K6)/Q6</f>
        <v>5.2088315000797081E-2</v>
      </c>
      <c r="S6" s="715">
        <v>2</v>
      </c>
      <c r="T6" s="715" t="s">
        <v>2008</v>
      </c>
      <c r="U6" s="283" t="s">
        <v>1950</v>
      </c>
      <c r="V6" s="369">
        <v>45813</v>
      </c>
      <c r="W6" s="285" t="s">
        <v>1590</v>
      </c>
      <c r="X6" s="286" t="s">
        <v>1588</v>
      </c>
      <c r="Y6" s="286" t="s">
        <v>1617</v>
      </c>
      <c r="Z6" s="286" t="s">
        <v>1921</v>
      </c>
      <c r="AA6" s="704">
        <f t="shared" si="0"/>
        <v>4929000</v>
      </c>
      <c r="AB6" s="704">
        <f t="shared" si="1"/>
        <v>24645000</v>
      </c>
      <c r="AC6" s="704">
        <f t="shared" si="2"/>
        <v>960000</v>
      </c>
      <c r="AD6" s="704">
        <f>31.8*7400</f>
        <v>235320</v>
      </c>
      <c r="AE6" s="704">
        <f t="shared" si="3"/>
        <v>95400</v>
      </c>
      <c r="AF6" s="704">
        <f t="shared" si="4"/>
        <v>30864720</v>
      </c>
    </row>
    <row r="7" spans="1:32" ht="43.5" customHeight="1" x14ac:dyDescent="0.25">
      <c r="A7" s="707"/>
      <c r="B7" s="707"/>
      <c r="C7" s="726"/>
      <c r="D7" s="728"/>
      <c r="E7" s="366" t="s">
        <v>1622</v>
      </c>
      <c r="F7" s="399" t="s">
        <v>1988</v>
      </c>
      <c r="G7" s="367" t="s">
        <v>1589</v>
      </c>
      <c r="H7" s="280" t="s">
        <v>425</v>
      </c>
      <c r="I7" s="280" t="s">
        <v>161</v>
      </c>
      <c r="J7" s="281">
        <v>108</v>
      </c>
      <c r="K7" s="368">
        <v>98.9</v>
      </c>
      <c r="L7" s="281">
        <v>9.1</v>
      </c>
      <c r="M7" s="281" t="s">
        <v>28</v>
      </c>
      <c r="N7" s="295">
        <v>3</v>
      </c>
      <c r="O7" s="295" t="s">
        <v>1959</v>
      </c>
      <c r="P7" s="397">
        <v>108</v>
      </c>
      <c r="Q7" s="730"/>
      <c r="R7" s="714"/>
      <c r="S7" s="716"/>
      <c r="T7" s="716"/>
      <c r="U7" s="283" t="s">
        <v>1950</v>
      </c>
      <c r="V7" s="369">
        <v>45813</v>
      </c>
      <c r="W7" s="285" t="s">
        <v>1938</v>
      </c>
      <c r="X7" s="286" t="s">
        <v>1588</v>
      </c>
      <c r="Y7" s="286" t="s">
        <v>1617</v>
      </c>
      <c r="Z7" s="286" t="s">
        <v>1921</v>
      </c>
      <c r="AA7" s="705"/>
      <c r="AB7" s="705"/>
      <c r="AC7" s="705"/>
      <c r="AD7" s="705"/>
      <c r="AE7" s="705"/>
      <c r="AF7" s="705"/>
    </row>
    <row r="8" spans="1:32" s="388" customFormat="1" ht="43.5" customHeight="1" x14ac:dyDescent="0.55000000000000004">
      <c r="A8" s="382"/>
      <c r="B8" s="712" t="s">
        <v>1896</v>
      </c>
      <c r="C8" s="712"/>
      <c r="D8" s="712"/>
      <c r="E8" s="712"/>
      <c r="F8" s="712"/>
      <c r="G8" s="712"/>
      <c r="H8" s="712"/>
      <c r="I8" s="712"/>
      <c r="J8" s="383">
        <f>SUM(J4:J7)</f>
        <v>949.00000000000011</v>
      </c>
      <c r="K8" s="383">
        <f>SUM(K4:K7)</f>
        <v>550.30000000000007</v>
      </c>
      <c r="L8" s="383">
        <f>SUM(L4:L7)</f>
        <v>398.7</v>
      </c>
      <c r="M8" s="383"/>
      <c r="N8" s="384">
        <f>SUM(N4:N7)</f>
        <v>12</v>
      </c>
      <c r="O8" s="415"/>
      <c r="P8" s="415">
        <f>SUM(P4:P7)</f>
        <v>949.00000000000011</v>
      </c>
      <c r="Q8" s="403"/>
      <c r="R8" s="385"/>
      <c r="S8" s="512">
        <f>SUM(S4:S7)</f>
        <v>9</v>
      </c>
      <c r="T8" s="512">
        <f>SUM(T4:T7)</f>
        <v>0</v>
      </c>
      <c r="U8" s="386"/>
      <c r="V8" s="386"/>
      <c r="W8" s="440"/>
      <c r="X8" s="387"/>
      <c r="Y8" s="286"/>
      <c r="Z8" s="286"/>
      <c r="AA8" s="517">
        <f t="shared" ref="AA8:AF8" si="5">SUM(AA4:AA7)</f>
        <v>23234500</v>
      </c>
      <c r="AB8" s="517">
        <f t="shared" si="5"/>
        <v>116172500</v>
      </c>
      <c r="AC8" s="517">
        <f t="shared" si="5"/>
        <v>4320000</v>
      </c>
      <c r="AD8" s="517">
        <f t="shared" si="5"/>
        <v>235320</v>
      </c>
      <c r="AE8" s="517">
        <f t="shared" si="5"/>
        <v>449700</v>
      </c>
      <c r="AF8" s="518">
        <f t="shared" si="5"/>
        <v>144412020</v>
      </c>
    </row>
    <row r="9" spans="1:32" ht="43.5" customHeight="1" x14ac:dyDescent="0.25">
      <c r="C9" s="352" t="s">
        <v>2011</v>
      </c>
      <c r="AD9" s="352"/>
      <c r="AE9" s="352"/>
      <c r="AF9" s="352"/>
    </row>
    <row r="10" spans="1:32" ht="43.5" customHeight="1" x14ac:dyDescent="0.3">
      <c r="C10" s="389"/>
      <c r="F10" s="710" t="s">
        <v>2005</v>
      </c>
      <c r="G10" s="710"/>
      <c r="H10" s="710"/>
      <c r="I10" s="710"/>
      <c r="J10" s="402"/>
      <c r="U10" s="710" t="s">
        <v>2006</v>
      </c>
      <c r="V10" s="711"/>
      <c r="W10" s="711"/>
      <c r="AD10" s="352"/>
      <c r="AE10" s="352"/>
      <c r="AF10" s="352"/>
    </row>
  </sheetData>
  <autoFilter ref="A3:AB10"/>
  <mergeCells count="56">
    <mergeCell ref="AA6:AA7"/>
    <mergeCell ref="AB6:AB7"/>
    <mergeCell ref="AC6:AC7"/>
    <mergeCell ref="B8:I8"/>
    <mergeCell ref="F10:I10"/>
    <mergeCell ref="U10:W10"/>
    <mergeCell ref="R6:R7"/>
    <mergeCell ref="S6:S7"/>
    <mergeCell ref="T6:T7"/>
    <mergeCell ref="AE4:AE5"/>
    <mergeCell ref="AF4:AF5"/>
    <mergeCell ref="AD6:AD7"/>
    <mergeCell ref="AE6:AE7"/>
    <mergeCell ref="AF6:AF7"/>
    <mergeCell ref="A6:A7"/>
    <mergeCell ref="B6:B7"/>
    <mergeCell ref="C6:C7"/>
    <mergeCell ref="D6:D7"/>
    <mergeCell ref="Q6:Q7"/>
    <mergeCell ref="A4:A5"/>
    <mergeCell ref="B4:B5"/>
    <mergeCell ref="C4:C5"/>
    <mergeCell ref="D4:D5"/>
    <mergeCell ref="Q4:Q5"/>
    <mergeCell ref="R4:R5"/>
    <mergeCell ref="S4:S5"/>
    <mergeCell ref="T4:T5"/>
    <mergeCell ref="AC2:AC3"/>
    <mergeCell ref="AD2:AD3"/>
    <mergeCell ref="V2:V3"/>
    <mergeCell ref="AA4:AA5"/>
    <mergeCell ref="AB4:AB5"/>
    <mergeCell ref="AC4:AC5"/>
    <mergeCell ref="AE2:AE3"/>
    <mergeCell ref="AF2:AF3"/>
    <mergeCell ref="W2:W3"/>
    <mergeCell ref="X2:X3"/>
    <mergeCell ref="Y2:Y3"/>
    <mergeCell ref="Z2:Z3"/>
    <mergeCell ref="AA2:AA3"/>
    <mergeCell ref="AB2:AB3"/>
    <mergeCell ref="B1:Z1"/>
    <mergeCell ref="A2:A3"/>
    <mergeCell ref="B2:B3"/>
    <mergeCell ref="C2:C3"/>
    <mergeCell ref="D2:D3"/>
    <mergeCell ref="E2:E3"/>
    <mergeCell ref="F2:F3"/>
    <mergeCell ref="G2:G3"/>
    <mergeCell ref="H2:M2"/>
    <mergeCell ref="N2:P2"/>
    <mergeCell ref="Q2:Q3"/>
    <mergeCell ref="R2:R3"/>
    <mergeCell ref="S2:S3"/>
    <mergeCell ref="T2:T3"/>
    <mergeCell ref="U2:U3"/>
  </mergeCells>
  <printOptions horizontalCentered="1"/>
  <pageMargins left="0.51180993000874897" right="0.26" top="0.39" bottom="0" header="1.05" footer="0.31496062992126"/>
  <pageSetup paperSize="8" scale="4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3"/>
  <sheetViews>
    <sheetView topLeftCell="U1" zoomScale="89" zoomScaleNormal="89" zoomScaleSheetLayoutView="55" workbookViewId="0">
      <selection activeCell="AE2" sqref="AE2:AE3"/>
    </sheetView>
  </sheetViews>
  <sheetFormatPr defaultColWidth="9.125" defaultRowHeight="43.5" customHeight="1" x14ac:dyDescent="0.25"/>
  <cols>
    <col min="1" max="1" width="5.75" style="352" hidden="1" customWidth="1"/>
    <col min="2" max="2" width="6.625" style="352" customWidth="1"/>
    <col min="3" max="3" width="33.25" style="352" customWidth="1"/>
    <col min="4" max="4" width="20.125" style="390" customWidth="1"/>
    <col min="5" max="5" width="15.875" style="391" customWidth="1"/>
    <col min="6" max="6" width="22.625" style="391" customWidth="1"/>
    <col min="7" max="7" width="13.25" style="391" customWidth="1"/>
    <col min="8" max="8" width="8.25" style="352" customWidth="1"/>
    <col min="9" max="9" width="7.625" style="352" customWidth="1"/>
    <col min="10" max="10" width="10.375" style="352" customWidth="1"/>
    <col min="11" max="11" width="9.875" style="352" customWidth="1"/>
    <col min="12" max="12" width="8.75" style="352" customWidth="1"/>
    <col min="13" max="13" width="8.75" style="392" customWidth="1"/>
    <col min="14" max="16" width="10.125" style="393" customWidth="1"/>
    <col min="17" max="17" width="18.375" style="404" customWidth="1"/>
    <col min="18" max="18" width="12.875" style="394" customWidth="1"/>
    <col min="19" max="19" width="12.875" style="395" customWidth="1"/>
    <col min="20" max="20" width="25.75" style="352" customWidth="1"/>
    <col min="21" max="21" width="11.25" style="352" customWidth="1"/>
    <col min="22" max="22" width="17.625" style="441" customWidth="1"/>
    <col min="23" max="23" width="11.25" style="392" customWidth="1"/>
    <col min="24" max="25" width="14" style="506" bestFit="1" customWidth="1"/>
    <col min="26" max="26" width="12.375" style="506" bestFit="1" customWidth="1"/>
    <col min="27" max="27" width="10.375" style="506" bestFit="1" customWidth="1"/>
    <col min="28" max="28" width="11.375" style="506" bestFit="1" customWidth="1"/>
    <col min="29" max="30" width="14" style="506" bestFit="1" customWidth="1"/>
    <col min="31" max="31" width="78.125" style="352" bestFit="1" customWidth="1"/>
    <col min="32" max="16384" width="9.125" style="352"/>
  </cols>
  <sheetData>
    <row r="1" spans="1:31" ht="87.75" customHeight="1" x14ac:dyDescent="0.25">
      <c r="A1" s="741" t="s">
        <v>2032</v>
      </c>
      <c r="B1" s="741"/>
      <c r="C1" s="741"/>
      <c r="D1" s="741"/>
      <c r="E1" s="741"/>
      <c r="F1" s="741"/>
      <c r="G1" s="741"/>
      <c r="H1" s="741"/>
      <c r="I1" s="741"/>
      <c r="J1" s="741"/>
      <c r="K1" s="741"/>
      <c r="L1" s="741"/>
      <c r="M1" s="741"/>
      <c r="N1" s="741"/>
      <c r="O1" s="741"/>
      <c r="P1" s="741"/>
      <c r="Q1" s="741"/>
      <c r="R1" s="741"/>
      <c r="S1" s="741"/>
      <c r="T1" s="741"/>
      <c r="U1" s="741"/>
      <c r="V1" s="741"/>
      <c r="W1" s="741"/>
      <c r="X1" s="741"/>
      <c r="Y1" s="741"/>
    </row>
    <row r="2" spans="1:31" s="441" customFormat="1" ht="25.5" customHeight="1" x14ac:dyDescent="0.2">
      <c r="A2" s="719" t="s">
        <v>1984</v>
      </c>
      <c r="B2" s="721" t="s">
        <v>0</v>
      </c>
      <c r="C2" s="722" t="s">
        <v>1</v>
      </c>
      <c r="D2" s="722" t="s">
        <v>2</v>
      </c>
      <c r="E2" s="722" t="s">
        <v>3</v>
      </c>
      <c r="F2" s="722" t="s">
        <v>2027</v>
      </c>
      <c r="G2" s="722" t="s">
        <v>1784</v>
      </c>
      <c r="H2" s="723" t="s">
        <v>2001</v>
      </c>
      <c r="I2" s="723"/>
      <c r="J2" s="723"/>
      <c r="K2" s="723"/>
      <c r="L2" s="723"/>
      <c r="M2" s="723"/>
      <c r="N2" s="723" t="s">
        <v>2002</v>
      </c>
      <c r="O2" s="723"/>
      <c r="P2" s="723"/>
      <c r="Q2" s="700" t="s">
        <v>1978</v>
      </c>
      <c r="R2" s="724" t="s">
        <v>2031</v>
      </c>
      <c r="S2" s="700" t="s">
        <v>1869</v>
      </c>
      <c r="T2" s="744" t="s">
        <v>2029</v>
      </c>
      <c r="U2" s="744" t="s">
        <v>2028</v>
      </c>
      <c r="V2" s="744" t="s">
        <v>1918</v>
      </c>
      <c r="W2" s="744" t="s">
        <v>10</v>
      </c>
      <c r="X2" s="746" t="s">
        <v>1870</v>
      </c>
      <c r="Y2" s="746" t="s">
        <v>1871</v>
      </c>
      <c r="Z2" s="746" t="s">
        <v>1872</v>
      </c>
      <c r="AA2" s="746" t="s">
        <v>1873</v>
      </c>
      <c r="AB2" s="746" t="s">
        <v>1874</v>
      </c>
      <c r="AC2" s="740" t="s">
        <v>1875</v>
      </c>
      <c r="AD2" s="740" t="s">
        <v>1875</v>
      </c>
      <c r="AE2" s="740" t="s">
        <v>2033</v>
      </c>
    </row>
    <row r="3" spans="1:31" s="441" customFormat="1" ht="58.5" customHeight="1" x14ac:dyDescent="0.2">
      <c r="A3" s="720"/>
      <c r="B3" s="721"/>
      <c r="C3" s="722"/>
      <c r="D3" s="722"/>
      <c r="E3" s="722"/>
      <c r="F3" s="722"/>
      <c r="G3" s="722"/>
      <c r="H3" s="555" t="s">
        <v>1986</v>
      </c>
      <c r="I3" s="553" t="s">
        <v>13</v>
      </c>
      <c r="J3" s="554" t="s">
        <v>15</v>
      </c>
      <c r="K3" s="554" t="s">
        <v>16</v>
      </c>
      <c r="L3" s="554" t="s">
        <v>17</v>
      </c>
      <c r="M3" s="554" t="s">
        <v>14</v>
      </c>
      <c r="N3" s="555" t="s">
        <v>1985</v>
      </c>
      <c r="O3" s="553" t="s">
        <v>2003</v>
      </c>
      <c r="P3" s="444" t="s">
        <v>2004</v>
      </c>
      <c r="Q3" s="700"/>
      <c r="R3" s="724"/>
      <c r="S3" s="700"/>
      <c r="T3" s="745"/>
      <c r="U3" s="745"/>
      <c r="V3" s="745"/>
      <c r="W3" s="745"/>
      <c r="X3" s="747"/>
      <c r="Y3" s="747"/>
      <c r="Z3" s="747"/>
      <c r="AA3" s="747"/>
      <c r="AB3" s="747"/>
      <c r="AC3" s="740"/>
      <c r="AD3" s="740"/>
      <c r="AE3" s="740"/>
    </row>
    <row r="4" spans="1:31" ht="34.5" customHeight="1" x14ac:dyDescent="0.25">
      <c r="A4" s="542">
        <v>3</v>
      </c>
      <c r="B4" s="542">
        <v>1</v>
      </c>
      <c r="C4" s="311" t="s">
        <v>1545</v>
      </c>
      <c r="D4" s="355" t="s">
        <v>35</v>
      </c>
      <c r="E4" s="311" t="s">
        <v>1623</v>
      </c>
      <c r="F4" s="571" t="s">
        <v>2030</v>
      </c>
      <c r="G4" s="356" t="s">
        <v>1546</v>
      </c>
      <c r="H4" s="542" t="s">
        <v>27</v>
      </c>
      <c r="I4" s="542" t="s">
        <v>485</v>
      </c>
      <c r="J4" s="543">
        <v>32.6</v>
      </c>
      <c r="K4" s="546">
        <v>14.8</v>
      </c>
      <c r="L4" s="543">
        <f t="shared" ref="L4:L10" si="0">J4-K4</f>
        <v>17.8</v>
      </c>
      <c r="M4" s="543" t="s">
        <v>28</v>
      </c>
      <c r="N4" s="542">
        <v>18</v>
      </c>
      <c r="O4" s="542">
        <v>978</v>
      </c>
      <c r="P4" s="406">
        <v>32.6</v>
      </c>
      <c r="Q4" s="405">
        <v>468</v>
      </c>
      <c r="R4" s="359">
        <f t="shared" ref="R4:R54" si="1">K4/Q4</f>
        <v>3.1623931623931623E-2</v>
      </c>
      <c r="S4" s="360">
        <v>4</v>
      </c>
      <c r="T4" s="438" t="s">
        <v>2021</v>
      </c>
      <c r="U4" s="283" t="s">
        <v>1917</v>
      </c>
      <c r="V4" s="708" t="s">
        <v>1654</v>
      </c>
      <c r="W4" s="709"/>
      <c r="X4" s="507">
        <f t="shared" ref="X4:X67" si="2">K4*155000</f>
        <v>2294000</v>
      </c>
      <c r="Y4" s="507">
        <f>X4*5</f>
        <v>11470000</v>
      </c>
      <c r="Z4" s="507">
        <f t="shared" ref="Z4:Z67" si="3">S4*16000*30</f>
        <v>1920000</v>
      </c>
      <c r="AA4" s="507">
        <v>0</v>
      </c>
      <c r="AB4" s="507">
        <f t="shared" ref="AB4:AB67" si="4">K4*3000</f>
        <v>44400</v>
      </c>
      <c r="AC4" s="507">
        <f>Y4+Z4+AB4</f>
        <v>13434400</v>
      </c>
      <c r="AD4" s="507">
        <f>X4+Y4+Z4+AA4+AB4</f>
        <v>15728400</v>
      </c>
      <c r="AE4" s="541" t="str">
        <f>[1]!vnd(AD4)</f>
        <v>Mười lăm triệu, bảy trăm hai mươi tám nghìn, bốn trăm đồng chẵn.</v>
      </c>
    </row>
    <row r="5" spans="1:31" ht="34.5" customHeight="1" x14ac:dyDescent="0.25">
      <c r="A5" s="542">
        <v>4</v>
      </c>
      <c r="B5" s="542">
        <v>2</v>
      </c>
      <c r="C5" s="310" t="s">
        <v>127</v>
      </c>
      <c r="D5" s="355" t="s">
        <v>35</v>
      </c>
      <c r="E5" s="311" t="s">
        <v>1623</v>
      </c>
      <c r="F5" s="571" t="s">
        <v>2030</v>
      </c>
      <c r="G5" s="356" t="s">
        <v>128</v>
      </c>
      <c r="H5" s="542" t="s">
        <v>27</v>
      </c>
      <c r="I5" s="542" t="s">
        <v>131</v>
      </c>
      <c r="J5" s="543">
        <v>64.8</v>
      </c>
      <c r="K5" s="546">
        <v>28.7</v>
      </c>
      <c r="L5" s="543">
        <f t="shared" si="0"/>
        <v>36.099999999999994</v>
      </c>
      <c r="M5" s="543" t="s">
        <v>28</v>
      </c>
      <c r="N5" s="542" t="s">
        <v>29</v>
      </c>
      <c r="O5" s="542" t="s">
        <v>132</v>
      </c>
      <c r="P5" s="406">
        <v>64.8</v>
      </c>
      <c r="Q5" s="405">
        <v>759.59999999999991</v>
      </c>
      <c r="R5" s="359">
        <f t="shared" si="1"/>
        <v>3.7783043707214324E-2</v>
      </c>
      <c r="S5" s="360">
        <v>1</v>
      </c>
      <c r="T5" s="438" t="s">
        <v>2021</v>
      </c>
      <c r="U5" s="283" t="s">
        <v>1917</v>
      </c>
      <c r="V5" s="438" t="s">
        <v>129</v>
      </c>
      <c r="W5" s="283" t="s">
        <v>25</v>
      </c>
      <c r="X5" s="507">
        <f t="shared" si="2"/>
        <v>4448500</v>
      </c>
      <c r="Y5" s="507">
        <f t="shared" ref="Y5:Y71" si="5">X5*5</f>
        <v>22242500</v>
      </c>
      <c r="Z5" s="507">
        <f t="shared" si="3"/>
        <v>480000</v>
      </c>
      <c r="AA5" s="507">
        <v>0</v>
      </c>
      <c r="AB5" s="507">
        <f t="shared" si="4"/>
        <v>86100</v>
      </c>
      <c r="AC5" s="507">
        <f t="shared" ref="AC5:AC71" si="6">Y5+Z5+AB5</f>
        <v>22808600</v>
      </c>
      <c r="AD5" s="507">
        <f t="shared" ref="AD5:AD71" si="7">X5+Y5+Z5+AA5+AB5</f>
        <v>27257100</v>
      </c>
      <c r="AE5" s="541" t="str">
        <f>[1]!vnd(AD5)</f>
        <v>Hai mươi bảy triệu, hai trăm năm mươi bảy nghìn, một trăm đồng chẵn.</v>
      </c>
    </row>
    <row r="6" spans="1:31" ht="34.5" customHeight="1" x14ac:dyDescent="0.25">
      <c r="A6" s="542">
        <v>6</v>
      </c>
      <c r="B6" s="542">
        <v>3</v>
      </c>
      <c r="C6" s="310" t="s">
        <v>198</v>
      </c>
      <c r="D6" s="355" t="s">
        <v>35</v>
      </c>
      <c r="E6" s="311" t="s">
        <v>1623</v>
      </c>
      <c r="F6" s="571" t="s">
        <v>2030</v>
      </c>
      <c r="G6" s="356" t="s">
        <v>199</v>
      </c>
      <c r="H6" s="542" t="s">
        <v>27</v>
      </c>
      <c r="I6" s="542" t="s">
        <v>203</v>
      </c>
      <c r="J6" s="543">
        <v>97.1</v>
      </c>
      <c r="K6" s="546">
        <v>40.6</v>
      </c>
      <c r="L6" s="543">
        <f t="shared" si="0"/>
        <v>56.499999999999993</v>
      </c>
      <c r="M6" s="543" t="s">
        <v>28</v>
      </c>
      <c r="N6" s="542" t="s">
        <v>29</v>
      </c>
      <c r="O6" s="542">
        <v>991</v>
      </c>
      <c r="P6" s="406">
        <v>97.1</v>
      </c>
      <c r="Q6" s="405">
        <v>1835.9999999999998</v>
      </c>
      <c r="R6" s="359">
        <f t="shared" si="1"/>
        <v>2.2113289760348587E-2</v>
      </c>
      <c r="S6" s="360">
        <v>5</v>
      </c>
      <c r="T6" s="438" t="s">
        <v>2021</v>
      </c>
      <c r="U6" s="283" t="s">
        <v>1917</v>
      </c>
      <c r="V6" s="438" t="s">
        <v>201</v>
      </c>
      <c r="W6" s="283" t="s">
        <v>25</v>
      </c>
      <c r="X6" s="507">
        <f t="shared" si="2"/>
        <v>6293000</v>
      </c>
      <c r="Y6" s="507">
        <f t="shared" si="5"/>
        <v>31465000</v>
      </c>
      <c r="Z6" s="507">
        <f t="shared" si="3"/>
        <v>2400000</v>
      </c>
      <c r="AA6" s="507">
        <v>0</v>
      </c>
      <c r="AB6" s="507">
        <f t="shared" si="4"/>
        <v>121800</v>
      </c>
      <c r="AC6" s="507">
        <f t="shared" si="6"/>
        <v>33986800</v>
      </c>
      <c r="AD6" s="507">
        <f t="shared" si="7"/>
        <v>40279800</v>
      </c>
      <c r="AE6" s="541" t="str">
        <f>[1]!vnd(AD6)</f>
        <v>Bốn mươi triệu, hai trăm bảy mươi chín nghìn, tám trăm đồng chẵn.</v>
      </c>
    </row>
    <row r="7" spans="1:31" ht="34.5" customHeight="1" x14ac:dyDescent="0.25">
      <c r="A7" s="542">
        <v>7</v>
      </c>
      <c r="B7" s="542">
        <v>4</v>
      </c>
      <c r="C7" s="310" t="s">
        <v>259</v>
      </c>
      <c r="D7" s="355" t="s">
        <v>35</v>
      </c>
      <c r="E7" s="311" t="s">
        <v>1623</v>
      </c>
      <c r="F7" s="571" t="s">
        <v>2030</v>
      </c>
      <c r="G7" s="356" t="s">
        <v>260</v>
      </c>
      <c r="H7" s="542" t="s">
        <v>27</v>
      </c>
      <c r="I7" s="542" t="s">
        <v>263</v>
      </c>
      <c r="J7" s="543">
        <v>32.299999999999997</v>
      </c>
      <c r="K7" s="546">
        <v>12.9</v>
      </c>
      <c r="L7" s="543">
        <f t="shared" si="0"/>
        <v>19.399999999999999</v>
      </c>
      <c r="M7" s="543" t="s">
        <v>28</v>
      </c>
      <c r="N7" s="542" t="s">
        <v>29</v>
      </c>
      <c r="O7" s="542">
        <v>1001</v>
      </c>
      <c r="P7" s="406">
        <v>32.299999999999997</v>
      </c>
      <c r="Q7" s="405">
        <v>684</v>
      </c>
      <c r="R7" s="359">
        <f t="shared" si="1"/>
        <v>1.8859649122807017E-2</v>
      </c>
      <c r="S7" s="360">
        <v>6</v>
      </c>
      <c r="T7" s="438" t="s">
        <v>2021</v>
      </c>
      <c r="U7" s="283" t="s">
        <v>1917</v>
      </c>
      <c r="V7" s="438" t="s">
        <v>261</v>
      </c>
      <c r="W7" s="283" t="s">
        <v>25</v>
      </c>
      <c r="X7" s="507">
        <f t="shared" si="2"/>
        <v>1999500</v>
      </c>
      <c r="Y7" s="507">
        <f t="shared" si="5"/>
        <v>9997500</v>
      </c>
      <c r="Z7" s="507">
        <f t="shared" si="3"/>
        <v>2880000</v>
      </c>
      <c r="AA7" s="507">
        <v>0</v>
      </c>
      <c r="AB7" s="507">
        <f t="shared" si="4"/>
        <v>38700</v>
      </c>
      <c r="AC7" s="507">
        <f t="shared" si="6"/>
        <v>12916200</v>
      </c>
      <c r="AD7" s="507">
        <f t="shared" si="7"/>
        <v>14915700</v>
      </c>
      <c r="AE7" s="541" t="str">
        <f>[1]!vnd(AD7)</f>
        <v>Mười bốn triệu, chín trăm mười lăm nghìn, bảy trăm đồng chẵn.</v>
      </c>
    </row>
    <row r="8" spans="1:31" ht="34.5" customHeight="1" x14ac:dyDescent="0.25">
      <c r="A8" s="542">
        <v>8</v>
      </c>
      <c r="B8" s="542">
        <v>5</v>
      </c>
      <c r="C8" s="310" t="s">
        <v>1555</v>
      </c>
      <c r="D8" s="355" t="s">
        <v>35</v>
      </c>
      <c r="E8" s="311" t="s">
        <v>1623</v>
      </c>
      <c r="F8" s="571" t="s">
        <v>2030</v>
      </c>
      <c r="G8" s="356" t="s">
        <v>1549</v>
      </c>
      <c r="H8" s="542" t="s">
        <v>27</v>
      </c>
      <c r="I8" s="542" t="s">
        <v>289</v>
      </c>
      <c r="J8" s="543">
        <v>162</v>
      </c>
      <c r="K8" s="546">
        <v>63.3</v>
      </c>
      <c r="L8" s="543">
        <f t="shared" si="0"/>
        <v>98.7</v>
      </c>
      <c r="M8" s="543" t="s">
        <v>28</v>
      </c>
      <c r="N8" s="542" t="s">
        <v>29</v>
      </c>
      <c r="O8" s="542">
        <v>1005</v>
      </c>
      <c r="P8" s="406">
        <v>162</v>
      </c>
      <c r="Q8" s="405">
        <v>2772</v>
      </c>
      <c r="R8" s="359">
        <f t="shared" si="1"/>
        <v>2.2835497835497834E-2</v>
      </c>
      <c r="S8" s="360">
        <v>5</v>
      </c>
      <c r="T8" s="438" t="s">
        <v>2021</v>
      </c>
      <c r="U8" s="283" t="s">
        <v>1917</v>
      </c>
      <c r="V8" s="438" t="s">
        <v>1551</v>
      </c>
      <c r="W8" s="283" t="s">
        <v>25</v>
      </c>
      <c r="X8" s="507">
        <f t="shared" si="2"/>
        <v>9811500</v>
      </c>
      <c r="Y8" s="507">
        <f t="shared" si="5"/>
        <v>49057500</v>
      </c>
      <c r="Z8" s="507">
        <f t="shared" si="3"/>
        <v>2400000</v>
      </c>
      <c r="AA8" s="507">
        <v>0</v>
      </c>
      <c r="AB8" s="507">
        <f t="shared" si="4"/>
        <v>189900</v>
      </c>
      <c r="AC8" s="507">
        <f t="shared" si="6"/>
        <v>51647400</v>
      </c>
      <c r="AD8" s="507">
        <f t="shared" si="7"/>
        <v>61458900</v>
      </c>
      <c r="AE8" s="541" t="str">
        <f>[1]!vnd(AD8)</f>
        <v>Sáu mươi mốt triệu, bốn trăm năm mươi tám nghìn, chín trăm đồng chẵn.</v>
      </c>
    </row>
    <row r="9" spans="1:31" ht="34.5" customHeight="1" x14ac:dyDescent="0.25">
      <c r="A9" s="542">
        <v>9</v>
      </c>
      <c r="B9" s="542">
        <v>6</v>
      </c>
      <c r="C9" s="310" t="s">
        <v>1556</v>
      </c>
      <c r="D9" s="355" t="s">
        <v>35</v>
      </c>
      <c r="E9" s="311" t="s">
        <v>1623</v>
      </c>
      <c r="F9" s="571" t="s">
        <v>2030</v>
      </c>
      <c r="G9" s="356" t="s">
        <v>1553</v>
      </c>
      <c r="H9" s="542" t="s">
        <v>27</v>
      </c>
      <c r="I9" s="542" t="s">
        <v>325</v>
      </c>
      <c r="J9" s="543">
        <v>32.6</v>
      </c>
      <c r="K9" s="546">
        <v>12.3</v>
      </c>
      <c r="L9" s="543">
        <f t="shared" si="0"/>
        <v>20.3</v>
      </c>
      <c r="M9" s="543" t="s">
        <v>28</v>
      </c>
      <c r="N9" s="542" t="s">
        <v>29</v>
      </c>
      <c r="O9" s="542">
        <v>1017</v>
      </c>
      <c r="P9" s="406">
        <v>32.6</v>
      </c>
      <c r="Q9" s="405">
        <v>468</v>
      </c>
      <c r="R9" s="359">
        <f t="shared" si="1"/>
        <v>2.6282051282051282E-2</v>
      </c>
      <c r="S9" s="360">
        <v>3</v>
      </c>
      <c r="T9" s="438" t="s">
        <v>2021</v>
      </c>
      <c r="U9" s="283" t="s">
        <v>1917</v>
      </c>
      <c r="V9" s="438" t="s">
        <v>1554</v>
      </c>
      <c r="W9" s="283" t="s">
        <v>25</v>
      </c>
      <c r="X9" s="507">
        <f t="shared" si="2"/>
        <v>1906500</v>
      </c>
      <c r="Y9" s="507">
        <f t="shared" si="5"/>
        <v>9532500</v>
      </c>
      <c r="Z9" s="507">
        <f t="shared" si="3"/>
        <v>1440000</v>
      </c>
      <c r="AA9" s="507">
        <v>0</v>
      </c>
      <c r="AB9" s="507">
        <f t="shared" si="4"/>
        <v>36900</v>
      </c>
      <c r="AC9" s="507">
        <f t="shared" si="6"/>
        <v>11009400</v>
      </c>
      <c r="AD9" s="507">
        <f t="shared" si="7"/>
        <v>12915900</v>
      </c>
      <c r="AE9" s="541" t="str">
        <f>[1]!vnd(AD9)</f>
        <v>Mười hai triệu, chín trăm mười lăm nghìn, chín trăm đồng chẵn.</v>
      </c>
    </row>
    <row r="10" spans="1:31" ht="34.5" customHeight="1" x14ac:dyDescent="0.25">
      <c r="A10" s="542">
        <v>11</v>
      </c>
      <c r="B10" s="742">
        <v>7</v>
      </c>
      <c r="C10" s="311" t="s">
        <v>375</v>
      </c>
      <c r="D10" s="748" t="s">
        <v>35</v>
      </c>
      <c r="E10" s="750" t="s">
        <v>1623</v>
      </c>
      <c r="F10" s="752" t="s">
        <v>2030</v>
      </c>
      <c r="G10" s="753" t="s">
        <v>2026</v>
      </c>
      <c r="H10" s="742" t="s">
        <v>27</v>
      </c>
      <c r="I10" s="742" t="s">
        <v>379</v>
      </c>
      <c r="J10" s="755">
        <v>64.8</v>
      </c>
      <c r="K10" s="757">
        <v>24.4</v>
      </c>
      <c r="L10" s="755">
        <f t="shared" si="0"/>
        <v>40.4</v>
      </c>
      <c r="M10" s="755" t="s">
        <v>28</v>
      </c>
      <c r="N10" s="742" t="s">
        <v>29</v>
      </c>
      <c r="O10" s="742">
        <v>1019</v>
      </c>
      <c r="P10" s="729">
        <v>64.8</v>
      </c>
      <c r="Q10" s="732">
        <v>1152</v>
      </c>
      <c r="R10" s="713">
        <f t="shared" si="1"/>
        <v>2.1180555555555553E-2</v>
      </c>
      <c r="S10" s="715">
        <v>2</v>
      </c>
      <c r="T10" s="736" t="s">
        <v>2021</v>
      </c>
      <c r="U10" s="706" t="s">
        <v>1917</v>
      </c>
      <c r="V10" s="736" t="s">
        <v>377</v>
      </c>
      <c r="W10" s="706" t="s">
        <v>25</v>
      </c>
      <c r="X10" s="704">
        <f t="shared" si="2"/>
        <v>3782000</v>
      </c>
      <c r="Y10" s="704">
        <f t="shared" si="5"/>
        <v>18910000</v>
      </c>
      <c r="Z10" s="704">
        <f t="shared" si="3"/>
        <v>960000</v>
      </c>
      <c r="AA10" s="704">
        <v>0</v>
      </c>
      <c r="AB10" s="704">
        <f t="shared" si="4"/>
        <v>73200</v>
      </c>
      <c r="AC10" s="704">
        <f t="shared" si="6"/>
        <v>19943200</v>
      </c>
      <c r="AD10" s="704">
        <f t="shared" si="7"/>
        <v>23725200</v>
      </c>
      <c r="AE10" s="759" t="str">
        <f>[1]!vnd(AD10)</f>
        <v>Hai mươi ba triệu, bảy trăm hai mươi lăm nghìn, hai trăm đồng chẵn.</v>
      </c>
    </row>
    <row r="11" spans="1:31" ht="34.5" customHeight="1" x14ac:dyDescent="0.25">
      <c r="A11" s="542">
        <v>11</v>
      </c>
      <c r="B11" s="743"/>
      <c r="C11" s="311" t="s">
        <v>2025</v>
      </c>
      <c r="D11" s="749"/>
      <c r="E11" s="751"/>
      <c r="F11" s="752"/>
      <c r="G11" s="754"/>
      <c r="H11" s="743"/>
      <c r="I11" s="743"/>
      <c r="J11" s="756"/>
      <c r="K11" s="758"/>
      <c r="L11" s="756"/>
      <c r="M11" s="756"/>
      <c r="N11" s="743"/>
      <c r="O11" s="743"/>
      <c r="P11" s="730"/>
      <c r="Q11" s="733"/>
      <c r="R11" s="714"/>
      <c r="S11" s="716"/>
      <c r="T11" s="737"/>
      <c r="U11" s="707"/>
      <c r="V11" s="737"/>
      <c r="W11" s="707"/>
      <c r="X11" s="705"/>
      <c r="Y11" s="705"/>
      <c r="Z11" s="705"/>
      <c r="AA11" s="705"/>
      <c r="AB11" s="705"/>
      <c r="AC11" s="705"/>
      <c r="AD11" s="705"/>
      <c r="AE11" s="760"/>
    </row>
    <row r="12" spans="1:31" ht="34.5" customHeight="1" x14ac:dyDescent="0.25">
      <c r="A12" s="542">
        <v>12</v>
      </c>
      <c r="B12" s="542">
        <v>8</v>
      </c>
      <c r="C12" s="311" t="s">
        <v>1560</v>
      </c>
      <c r="D12" s="355" t="s">
        <v>35</v>
      </c>
      <c r="E12" s="311" t="s">
        <v>1623</v>
      </c>
      <c r="F12" s="571" t="s">
        <v>2030</v>
      </c>
      <c r="G12" s="356" t="s">
        <v>1757</v>
      </c>
      <c r="H12" s="542" t="s">
        <v>27</v>
      </c>
      <c r="I12" s="542" t="s">
        <v>408</v>
      </c>
      <c r="J12" s="543">
        <v>162.4</v>
      </c>
      <c r="K12" s="546">
        <v>58.8</v>
      </c>
      <c r="L12" s="543">
        <f>J12-K12</f>
        <v>103.60000000000001</v>
      </c>
      <c r="M12" s="543" t="s">
        <v>28</v>
      </c>
      <c r="N12" s="542" t="s">
        <v>29</v>
      </c>
      <c r="O12" s="542">
        <v>1024</v>
      </c>
      <c r="P12" s="406">
        <v>162.4</v>
      </c>
      <c r="Q12" s="406">
        <v>2772</v>
      </c>
      <c r="R12" s="359">
        <f t="shared" si="1"/>
        <v>2.121212121212121E-2</v>
      </c>
      <c r="S12" s="360">
        <v>7</v>
      </c>
      <c r="T12" s="438" t="s">
        <v>2021</v>
      </c>
      <c r="U12" s="283" t="s">
        <v>1917</v>
      </c>
      <c r="V12" s="285" t="s">
        <v>1558</v>
      </c>
      <c r="W12" s="283" t="s">
        <v>25</v>
      </c>
      <c r="X12" s="507">
        <f t="shared" si="2"/>
        <v>9114000</v>
      </c>
      <c r="Y12" s="507">
        <f t="shared" si="5"/>
        <v>45570000</v>
      </c>
      <c r="Z12" s="507">
        <f t="shared" si="3"/>
        <v>3360000</v>
      </c>
      <c r="AA12" s="507">
        <v>0</v>
      </c>
      <c r="AB12" s="507">
        <f t="shared" si="4"/>
        <v>176400</v>
      </c>
      <c r="AC12" s="507">
        <f t="shared" si="6"/>
        <v>49106400</v>
      </c>
      <c r="AD12" s="507">
        <f t="shared" si="7"/>
        <v>58220400</v>
      </c>
      <c r="AE12" s="541" t="str">
        <f>[1]!vnd(AD12)</f>
        <v>Năm mươi tám triệu, hai trăm hai mươi nghìn, bốn trăm đồng chẵn.</v>
      </c>
    </row>
    <row r="13" spans="1:31" ht="34.5" customHeight="1" x14ac:dyDescent="0.25">
      <c r="A13" s="542">
        <v>13</v>
      </c>
      <c r="B13" s="542">
        <v>9</v>
      </c>
      <c r="C13" s="310" t="s">
        <v>843</v>
      </c>
      <c r="D13" s="355" t="s">
        <v>35</v>
      </c>
      <c r="E13" s="311" t="s">
        <v>1624</v>
      </c>
      <c r="F13" s="571" t="s">
        <v>2030</v>
      </c>
      <c r="G13" s="356" t="s">
        <v>844</v>
      </c>
      <c r="H13" s="542">
        <v>5</v>
      </c>
      <c r="I13" s="542">
        <v>5</v>
      </c>
      <c r="J13" s="543">
        <v>272.2</v>
      </c>
      <c r="K13" s="546">
        <v>4.5999999999999996</v>
      </c>
      <c r="L13" s="543">
        <f>J13-K13</f>
        <v>267.59999999999997</v>
      </c>
      <c r="M13" s="543" t="s">
        <v>28</v>
      </c>
      <c r="N13" s="542">
        <v>18</v>
      </c>
      <c r="O13" s="542">
        <v>759</v>
      </c>
      <c r="P13" s="406">
        <v>272.2</v>
      </c>
      <c r="Q13" s="406">
        <v>1152</v>
      </c>
      <c r="R13" s="359">
        <f t="shared" si="1"/>
        <v>3.9930555555555552E-3</v>
      </c>
      <c r="S13" s="360">
        <v>1</v>
      </c>
      <c r="T13" s="438" t="s">
        <v>2021</v>
      </c>
      <c r="U13" s="283" t="s">
        <v>1917</v>
      </c>
      <c r="V13" s="285" t="s">
        <v>1569</v>
      </c>
      <c r="W13" s="283" t="s">
        <v>25</v>
      </c>
      <c r="X13" s="507">
        <f t="shared" si="2"/>
        <v>713000</v>
      </c>
      <c r="Y13" s="507">
        <f t="shared" si="5"/>
        <v>3565000</v>
      </c>
      <c r="Z13" s="507">
        <f t="shared" si="3"/>
        <v>480000</v>
      </c>
      <c r="AA13" s="507">
        <v>0</v>
      </c>
      <c r="AB13" s="507">
        <f t="shared" si="4"/>
        <v>13799.999999999998</v>
      </c>
      <c r="AC13" s="507">
        <f t="shared" si="6"/>
        <v>4058800</v>
      </c>
      <c r="AD13" s="507">
        <f t="shared" si="7"/>
        <v>4771800</v>
      </c>
      <c r="AE13" s="541" t="str">
        <f>[1]!vnd(AD13)</f>
        <v>Bốn triệu, bảy trăm bảy mươi mốt nghìn, tám trăm đồng chẵn.</v>
      </c>
    </row>
    <row r="14" spans="1:31" ht="34.5" customHeight="1" x14ac:dyDescent="0.25">
      <c r="A14" s="542">
        <v>18</v>
      </c>
      <c r="B14" s="542">
        <v>10</v>
      </c>
      <c r="C14" s="310" t="s">
        <v>534</v>
      </c>
      <c r="D14" s="355" t="s">
        <v>35</v>
      </c>
      <c r="E14" s="311" t="s">
        <v>1625</v>
      </c>
      <c r="F14" s="571" t="s">
        <v>2030</v>
      </c>
      <c r="G14" s="356" t="s">
        <v>535</v>
      </c>
      <c r="H14" s="542" t="s">
        <v>424</v>
      </c>
      <c r="I14" s="542" t="s">
        <v>137</v>
      </c>
      <c r="J14" s="543">
        <v>291.2</v>
      </c>
      <c r="K14" s="546">
        <v>100.4</v>
      </c>
      <c r="L14" s="543">
        <f t="shared" ref="L14:L49" si="8">J14-K14</f>
        <v>190.79999999999998</v>
      </c>
      <c r="M14" s="543" t="s">
        <v>28</v>
      </c>
      <c r="N14" s="542" t="s">
        <v>29</v>
      </c>
      <c r="O14" s="542" t="s">
        <v>539</v>
      </c>
      <c r="P14" s="406">
        <v>291.2</v>
      </c>
      <c r="Q14" s="406">
        <v>2304</v>
      </c>
      <c r="R14" s="359">
        <f t="shared" si="1"/>
        <v>4.3576388888888894E-2</v>
      </c>
      <c r="S14" s="360">
        <v>6</v>
      </c>
      <c r="T14" s="438" t="s">
        <v>2021</v>
      </c>
      <c r="U14" s="283" t="s">
        <v>1917</v>
      </c>
      <c r="V14" s="285" t="s">
        <v>537</v>
      </c>
      <c r="W14" s="286" t="s">
        <v>25</v>
      </c>
      <c r="X14" s="507">
        <f t="shared" si="2"/>
        <v>15562000</v>
      </c>
      <c r="Y14" s="507">
        <f t="shared" si="5"/>
        <v>77810000</v>
      </c>
      <c r="Z14" s="507">
        <f t="shared" si="3"/>
        <v>2880000</v>
      </c>
      <c r="AA14" s="507">
        <v>0</v>
      </c>
      <c r="AB14" s="507">
        <f t="shared" si="4"/>
        <v>301200</v>
      </c>
      <c r="AC14" s="507">
        <f t="shared" si="6"/>
        <v>80991200</v>
      </c>
      <c r="AD14" s="507">
        <f t="shared" si="7"/>
        <v>96553200</v>
      </c>
      <c r="AE14" s="541" t="str">
        <f>[1]!vnd(AD14)</f>
        <v>Chín mươi sáu triệu, năm trăm năm mươi ba nghìn, hai trăm đồng chẵn.</v>
      </c>
    </row>
    <row r="15" spans="1:31" ht="34.5" customHeight="1" x14ac:dyDescent="0.25">
      <c r="A15" s="542">
        <v>19</v>
      </c>
      <c r="B15" s="542">
        <v>11</v>
      </c>
      <c r="C15" s="311" t="s">
        <v>1638</v>
      </c>
      <c r="D15" s="355" t="s">
        <v>35</v>
      </c>
      <c r="E15" s="311" t="s">
        <v>1625</v>
      </c>
      <c r="F15" s="571" t="s">
        <v>2030</v>
      </c>
      <c r="G15" s="356" t="s">
        <v>1749</v>
      </c>
      <c r="H15" s="542" t="s">
        <v>424</v>
      </c>
      <c r="I15" s="542" t="s">
        <v>146</v>
      </c>
      <c r="J15" s="543">
        <v>146.5</v>
      </c>
      <c r="K15" s="546">
        <v>50.1</v>
      </c>
      <c r="L15" s="543">
        <f t="shared" si="8"/>
        <v>96.4</v>
      </c>
      <c r="M15" s="543" t="s">
        <v>28</v>
      </c>
      <c r="N15" s="542" t="s">
        <v>29</v>
      </c>
      <c r="O15" s="542" t="s">
        <v>543</v>
      </c>
      <c r="P15" s="406">
        <v>146.5</v>
      </c>
      <c r="Q15" s="406">
        <v>2304</v>
      </c>
      <c r="R15" s="359">
        <f t="shared" si="1"/>
        <v>2.1744791666666666E-2</v>
      </c>
      <c r="S15" s="360">
        <v>3</v>
      </c>
      <c r="T15" s="438" t="s">
        <v>2021</v>
      </c>
      <c r="U15" s="283" t="s">
        <v>1917</v>
      </c>
      <c r="V15" s="285" t="s">
        <v>541</v>
      </c>
      <c r="W15" s="286" t="s">
        <v>25</v>
      </c>
      <c r="X15" s="507">
        <f t="shared" si="2"/>
        <v>7765500</v>
      </c>
      <c r="Y15" s="507">
        <f t="shared" si="5"/>
        <v>38827500</v>
      </c>
      <c r="Z15" s="507">
        <f t="shared" si="3"/>
        <v>1440000</v>
      </c>
      <c r="AA15" s="507">
        <v>0</v>
      </c>
      <c r="AB15" s="507">
        <f t="shared" si="4"/>
        <v>150300</v>
      </c>
      <c r="AC15" s="507">
        <f t="shared" si="6"/>
        <v>40417800</v>
      </c>
      <c r="AD15" s="507">
        <f t="shared" si="7"/>
        <v>48183300</v>
      </c>
      <c r="AE15" s="541" t="str">
        <f>[1]!vnd(AD15)</f>
        <v>Bốn mươi tám triệu, một trăm tám mươi ba nghìn, ba trăm đồng chẵn.</v>
      </c>
    </row>
    <row r="16" spans="1:31" ht="34.5" customHeight="1" x14ac:dyDescent="0.25">
      <c r="A16" s="542">
        <v>20</v>
      </c>
      <c r="B16" s="542">
        <v>12</v>
      </c>
      <c r="C16" s="311" t="s">
        <v>1639</v>
      </c>
      <c r="D16" s="355" t="s">
        <v>35</v>
      </c>
      <c r="E16" s="311" t="s">
        <v>1625</v>
      </c>
      <c r="F16" s="571" t="s">
        <v>2030</v>
      </c>
      <c r="G16" s="356" t="s">
        <v>546</v>
      </c>
      <c r="H16" s="542" t="s">
        <v>424</v>
      </c>
      <c r="I16" s="542" t="s">
        <v>161</v>
      </c>
      <c r="J16" s="543">
        <v>73.5</v>
      </c>
      <c r="K16" s="546">
        <v>24.9</v>
      </c>
      <c r="L16" s="543">
        <f t="shared" si="8"/>
        <v>48.6</v>
      </c>
      <c r="M16" s="543" t="s">
        <v>28</v>
      </c>
      <c r="N16" s="542" t="s">
        <v>29</v>
      </c>
      <c r="O16" s="542" t="s">
        <v>549</v>
      </c>
      <c r="P16" s="406">
        <v>73.5</v>
      </c>
      <c r="Q16" s="406">
        <v>1152</v>
      </c>
      <c r="R16" s="359">
        <f t="shared" si="1"/>
        <v>2.1614583333333333E-2</v>
      </c>
      <c r="S16" s="360">
        <v>4</v>
      </c>
      <c r="T16" s="438" t="s">
        <v>2021</v>
      </c>
      <c r="U16" s="283" t="s">
        <v>1917</v>
      </c>
      <c r="V16" s="285" t="s">
        <v>547</v>
      </c>
      <c r="W16" s="286" t="s">
        <v>25</v>
      </c>
      <c r="X16" s="507">
        <f t="shared" si="2"/>
        <v>3859500</v>
      </c>
      <c r="Y16" s="507">
        <f t="shared" si="5"/>
        <v>19297500</v>
      </c>
      <c r="Z16" s="507">
        <f t="shared" si="3"/>
        <v>1920000</v>
      </c>
      <c r="AA16" s="507">
        <v>0</v>
      </c>
      <c r="AB16" s="507">
        <f t="shared" si="4"/>
        <v>74700</v>
      </c>
      <c r="AC16" s="507">
        <f t="shared" si="6"/>
        <v>21292200</v>
      </c>
      <c r="AD16" s="507">
        <f t="shared" si="7"/>
        <v>25151700</v>
      </c>
      <c r="AE16" s="541" t="str">
        <f>[1]!vnd(AD16)</f>
        <v>Hai mươi lăm triệu, một trăm năm mươi mốt nghìn, bảy trăm đồng chẵn.</v>
      </c>
    </row>
    <row r="17" spans="1:31" ht="34.5" customHeight="1" x14ac:dyDescent="0.25">
      <c r="A17" s="542">
        <v>22</v>
      </c>
      <c r="B17" s="542">
        <v>13</v>
      </c>
      <c r="C17" s="310" t="s">
        <v>1642</v>
      </c>
      <c r="D17" s="355" t="s">
        <v>35</v>
      </c>
      <c r="E17" s="311" t="s">
        <v>1625</v>
      </c>
      <c r="F17" s="571" t="s">
        <v>2030</v>
      </c>
      <c r="G17" s="356" t="s">
        <v>1643</v>
      </c>
      <c r="H17" s="542" t="s">
        <v>424</v>
      </c>
      <c r="I17" s="542" t="s">
        <v>575</v>
      </c>
      <c r="J17" s="543">
        <v>111.9</v>
      </c>
      <c r="K17" s="546">
        <v>37.6</v>
      </c>
      <c r="L17" s="543">
        <f t="shared" si="8"/>
        <v>74.300000000000011</v>
      </c>
      <c r="M17" s="543" t="s">
        <v>28</v>
      </c>
      <c r="N17" s="542" t="s">
        <v>29</v>
      </c>
      <c r="O17" s="542" t="s">
        <v>576</v>
      </c>
      <c r="P17" s="406">
        <v>111.9</v>
      </c>
      <c r="Q17" s="406">
        <v>1843.2</v>
      </c>
      <c r="R17" s="359">
        <f t="shared" si="1"/>
        <v>2.0399305555555556E-2</v>
      </c>
      <c r="S17" s="360">
        <v>7</v>
      </c>
      <c r="T17" s="438" t="s">
        <v>2021</v>
      </c>
      <c r="U17" s="283" t="s">
        <v>1917</v>
      </c>
      <c r="V17" s="285" t="s">
        <v>1644</v>
      </c>
      <c r="W17" s="286" t="s">
        <v>25</v>
      </c>
      <c r="X17" s="507">
        <f t="shared" si="2"/>
        <v>5828000</v>
      </c>
      <c r="Y17" s="507">
        <f t="shared" si="5"/>
        <v>29140000</v>
      </c>
      <c r="Z17" s="507">
        <f t="shared" si="3"/>
        <v>3360000</v>
      </c>
      <c r="AA17" s="507">
        <v>0</v>
      </c>
      <c r="AB17" s="507">
        <f t="shared" si="4"/>
        <v>112800</v>
      </c>
      <c r="AC17" s="507">
        <f t="shared" si="6"/>
        <v>32612800</v>
      </c>
      <c r="AD17" s="507">
        <f t="shared" si="7"/>
        <v>38440800</v>
      </c>
      <c r="AE17" s="541" t="str">
        <f>[1]!vnd(AD17)</f>
        <v>Ba mươi tám triệu, bốn trăm bốn mươi nghìn, tám trăm đồng chẵn.</v>
      </c>
    </row>
    <row r="18" spans="1:31" ht="34.5" customHeight="1" x14ac:dyDescent="0.25">
      <c r="A18" s="542">
        <v>23</v>
      </c>
      <c r="B18" s="542">
        <v>14</v>
      </c>
      <c r="C18" s="311" t="s">
        <v>1646</v>
      </c>
      <c r="D18" s="355" t="s">
        <v>35</v>
      </c>
      <c r="E18" s="311" t="s">
        <v>1625</v>
      </c>
      <c r="F18" s="571" t="s">
        <v>2030</v>
      </c>
      <c r="G18" s="356" t="s">
        <v>579</v>
      </c>
      <c r="H18" s="542" t="s">
        <v>424</v>
      </c>
      <c r="I18" s="542" t="s">
        <v>203</v>
      </c>
      <c r="J18" s="543">
        <v>147.80000000000001</v>
      </c>
      <c r="K18" s="546">
        <v>49.8</v>
      </c>
      <c r="L18" s="543">
        <f t="shared" si="8"/>
        <v>98.000000000000014</v>
      </c>
      <c r="M18" s="543" t="s">
        <v>28</v>
      </c>
      <c r="N18" s="542" t="s">
        <v>29</v>
      </c>
      <c r="O18" s="542" t="s">
        <v>582</v>
      </c>
      <c r="P18" s="406">
        <v>147.80000000000001</v>
      </c>
      <c r="Q18" s="406">
        <v>2304</v>
      </c>
      <c r="R18" s="359">
        <f t="shared" si="1"/>
        <v>2.1614583333333333E-2</v>
      </c>
      <c r="S18" s="360">
        <v>7</v>
      </c>
      <c r="T18" s="438" t="s">
        <v>2021</v>
      </c>
      <c r="U18" s="283" t="s">
        <v>1917</v>
      </c>
      <c r="V18" s="285" t="s">
        <v>580</v>
      </c>
      <c r="W18" s="286" t="s">
        <v>25</v>
      </c>
      <c r="X18" s="507">
        <f t="shared" si="2"/>
        <v>7719000</v>
      </c>
      <c r="Y18" s="507">
        <f t="shared" si="5"/>
        <v>38595000</v>
      </c>
      <c r="Z18" s="507">
        <f t="shared" si="3"/>
        <v>3360000</v>
      </c>
      <c r="AA18" s="507">
        <v>0</v>
      </c>
      <c r="AB18" s="507">
        <f t="shared" si="4"/>
        <v>149400</v>
      </c>
      <c r="AC18" s="507">
        <f t="shared" si="6"/>
        <v>42104400</v>
      </c>
      <c r="AD18" s="507">
        <f t="shared" si="7"/>
        <v>49823400</v>
      </c>
      <c r="AE18" s="541" t="str">
        <f>[1]!vnd(AD18)</f>
        <v>Bốn mươi chín triệu, tám trăm hai mươi ba nghìn, bốn trăm đồng chẵn.</v>
      </c>
    </row>
    <row r="19" spans="1:31" ht="34.5" customHeight="1" x14ac:dyDescent="0.25">
      <c r="A19" s="542">
        <v>24</v>
      </c>
      <c r="B19" s="542">
        <v>15</v>
      </c>
      <c r="C19" s="311" t="s">
        <v>1647</v>
      </c>
      <c r="D19" s="355" t="s">
        <v>35</v>
      </c>
      <c r="E19" s="311" t="s">
        <v>1625</v>
      </c>
      <c r="F19" s="571" t="s">
        <v>2030</v>
      </c>
      <c r="G19" s="356" t="s">
        <v>1648</v>
      </c>
      <c r="H19" s="542" t="s">
        <v>424</v>
      </c>
      <c r="I19" s="542" t="s">
        <v>649</v>
      </c>
      <c r="J19" s="543">
        <v>37.700000000000003</v>
      </c>
      <c r="K19" s="546">
        <v>12.4</v>
      </c>
      <c r="L19" s="543">
        <f t="shared" si="8"/>
        <v>25.300000000000004</v>
      </c>
      <c r="M19" s="543" t="s">
        <v>28</v>
      </c>
      <c r="N19" s="542" t="s">
        <v>29</v>
      </c>
      <c r="O19" s="542" t="s">
        <v>1582</v>
      </c>
      <c r="P19" s="406">
        <v>37.700000000000003</v>
      </c>
      <c r="Q19" s="406">
        <v>687.6</v>
      </c>
      <c r="R19" s="359">
        <f t="shared" si="1"/>
        <v>1.8033740546829553E-2</v>
      </c>
      <c r="S19" s="360">
        <v>6</v>
      </c>
      <c r="T19" s="438" t="s">
        <v>2021</v>
      </c>
      <c r="U19" s="283" t="s">
        <v>1917</v>
      </c>
      <c r="V19" s="285" t="s">
        <v>1951</v>
      </c>
      <c r="W19" s="286" t="s">
        <v>25</v>
      </c>
      <c r="X19" s="507">
        <f t="shared" si="2"/>
        <v>1922000</v>
      </c>
      <c r="Y19" s="507">
        <f t="shared" si="5"/>
        <v>9610000</v>
      </c>
      <c r="Z19" s="507">
        <f t="shared" si="3"/>
        <v>2880000</v>
      </c>
      <c r="AA19" s="507">
        <v>0</v>
      </c>
      <c r="AB19" s="507">
        <f t="shared" si="4"/>
        <v>37200</v>
      </c>
      <c r="AC19" s="507">
        <f t="shared" si="6"/>
        <v>12527200</v>
      </c>
      <c r="AD19" s="507">
        <f t="shared" si="7"/>
        <v>14449200</v>
      </c>
      <c r="AE19" s="541" t="str">
        <f>[1]!vnd(AD19)</f>
        <v>Mười bốn triệu, bốn trăm bốn mươi chín nghìn, hai trăm đồng chẵn.</v>
      </c>
    </row>
    <row r="20" spans="1:31" ht="34.5" customHeight="1" x14ac:dyDescent="0.25">
      <c r="A20" s="542">
        <v>25</v>
      </c>
      <c r="B20" s="542">
        <v>16</v>
      </c>
      <c r="C20" s="311" t="s">
        <v>1649</v>
      </c>
      <c r="D20" s="355" t="s">
        <v>35</v>
      </c>
      <c r="E20" s="311" t="s">
        <v>1625</v>
      </c>
      <c r="F20" s="571" t="s">
        <v>2030</v>
      </c>
      <c r="G20" s="356" t="s">
        <v>1751</v>
      </c>
      <c r="H20" s="542" t="s">
        <v>424</v>
      </c>
      <c r="I20" s="542" t="s">
        <v>237</v>
      </c>
      <c r="J20" s="543">
        <v>114.4</v>
      </c>
      <c r="K20" s="546">
        <v>37.5</v>
      </c>
      <c r="L20" s="543">
        <f t="shared" si="8"/>
        <v>76.900000000000006</v>
      </c>
      <c r="M20" s="543" t="s">
        <v>28</v>
      </c>
      <c r="N20" s="542" t="s">
        <v>29</v>
      </c>
      <c r="O20" s="542" t="s">
        <v>611</v>
      </c>
      <c r="P20" s="406">
        <v>114.4</v>
      </c>
      <c r="Q20" s="406">
        <v>1404</v>
      </c>
      <c r="R20" s="359">
        <f t="shared" si="1"/>
        <v>2.6709401709401708E-2</v>
      </c>
      <c r="S20" s="360">
        <v>4</v>
      </c>
      <c r="T20" s="438" t="s">
        <v>2021</v>
      </c>
      <c r="U20" s="283" t="s">
        <v>1917</v>
      </c>
      <c r="V20" s="285" t="s">
        <v>609</v>
      </c>
      <c r="W20" s="286" t="s">
        <v>25</v>
      </c>
      <c r="X20" s="507">
        <f t="shared" si="2"/>
        <v>5812500</v>
      </c>
      <c r="Y20" s="507">
        <f t="shared" si="5"/>
        <v>29062500</v>
      </c>
      <c r="Z20" s="507">
        <f t="shared" si="3"/>
        <v>1920000</v>
      </c>
      <c r="AA20" s="507">
        <v>0</v>
      </c>
      <c r="AB20" s="507">
        <f t="shared" si="4"/>
        <v>112500</v>
      </c>
      <c r="AC20" s="507">
        <f t="shared" si="6"/>
        <v>31095000</v>
      </c>
      <c r="AD20" s="507">
        <f t="shared" si="7"/>
        <v>36907500</v>
      </c>
      <c r="AE20" s="541" t="str">
        <f>[1]!vnd(AD20)</f>
        <v>Ba mươi sáu triệu, chín trăm lẻ bảy nghìn, năm trăm đồng chẵn.</v>
      </c>
    </row>
    <row r="21" spans="1:31" ht="34.5" customHeight="1" x14ac:dyDescent="0.25">
      <c r="A21" s="542">
        <v>27</v>
      </c>
      <c r="B21" s="542">
        <v>17</v>
      </c>
      <c r="C21" s="311" t="s">
        <v>1651</v>
      </c>
      <c r="D21" s="355" t="s">
        <v>35</v>
      </c>
      <c r="E21" s="311" t="s">
        <v>1625</v>
      </c>
      <c r="F21" s="571" t="s">
        <v>2030</v>
      </c>
      <c r="G21" s="356" t="s">
        <v>1753</v>
      </c>
      <c r="H21" s="542" t="s">
        <v>424</v>
      </c>
      <c r="I21" s="542" t="s">
        <v>296</v>
      </c>
      <c r="J21" s="543">
        <v>76.599999999999994</v>
      </c>
      <c r="K21" s="546">
        <v>24.8</v>
      </c>
      <c r="L21" s="543">
        <f t="shared" si="8"/>
        <v>51.8</v>
      </c>
      <c r="M21" s="543" t="s">
        <v>28</v>
      </c>
      <c r="N21" s="542" t="s">
        <v>168</v>
      </c>
      <c r="O21" s="542" t="s">
        <v>431</v>
      </c>
      <c r="P21" s="406">
        <v>76.599999999999994</v>
      </c>
      <c r="Q21" s="406">
        <v>1368</v>
      </c>
      <c r="R21" s="359">
        <f t="shared" si="1"/>
        <v>1.8128654970760234E-2</v>
      </c>
      <c r="S21" s="360">
        <v>6</v>
      </c>
      <c r="T21" s="438" t="s">
        <v>2021</v>
      </c>
      <c r="U21" s="283" t="s">
        <v>1917</v>
      </c>
      <c r="V21" s="285" t="s">
        <v>1945</v>
      </c>
      <c r="W21" s="286" t="s">
        <v>25</v>
      </c>
      <c r="X21" s="507">
        <f t="shared" si="2"/>
        <v>3844000</v>
      </c>
      <c r="Y21" s="507">
        <f t="shared" si="5"/>
        <v>19220000</v>
      </c>
      <c r="Z21" s="507">
        <f t="shared" si="3"/>
        <v>2880000</v>
      </c>
      <c r="AA21" s="507">
        <v>0</v>
      </c>
      <c r="AB21" s="507">
        <f t="shared" si="4"/>
        <v>74400</v>
      </c>
      <c r="AC21" s="507">
        <f t="shared" si="6"/>
        <v>22174400</v>
      </c>
      <c r="AD21" s="507">
        <f t="shared" si="7"/>
        <v>26018400</v>
      </c>
      <c r="AE21" s="541" t="str">
        <f>[1]!vnd(AD21)</f>
        <v>Hai mươi sáu triệu, không trăm mười tám nghìn, bốn trăm đồng chẵn.</v>
      </c>
    </row>
    <row r="22" spans="1:31" ht="34.5" customHeight="1" x14ac:dyDescent="0.25">
      <c r="A22" s="542">
        <v>28</v>
      </c>
      <c r="B22" s="542">
        <v>18</v>
      </c>
      <c r="C22" s="310" t="s">
        <v>664</v>
      </c>
      <c r="D22" s="355" t="s">
        <v>35</v>
      </c>
      <c r="E22" s="311" t="s">
        <v>1625</v>
      </c>
      <c r="F22" s="571" t="s">
        <v>2030</v>
      </c>
      <c r="G22" s="356" t="s">
        <v>665</v>
      </c>
      <c r="H22" s="542" t="s">
        <v>424</v>
      </c>
      <c r="I22" s="542" t="s">
        <v>315</v>
      </c>
      <c r="J22" s="543">
        <v>274.7</v>
      </c>
      <c r="K22" s="546">
        <v>87.4</v>
      </c>
      <c r="L22" s="543">
        <f t="shared" si="8"/>
        <v>187.29999999999998</v>
      </c>
      <c r="M22" s="543" t="s">
        <v>28</v>
      </c>
      <c r="N22" s="542" t="s">
        <v>168</v>
      </c>
      <c r="O22" s="542" t="s">
        <v>668</v>
      </c>
      <c r="P22" s="406">
        <v>274.7</v>
      </c>
      <c r="Q22" s="406">
        <v>3924</v>
      </c>
      <c r="R22" s="359">
        <f t="shared" si="1"/>
        <v>2.2273190621814477E-2</v>
      </c>
      <c r="S22" s="360">
        <v>7</v>
      </c>
      <c r="T22" s="438" t="s">
        <v>2021</v>
      </c>
      <c r="U22" s="283" t="s">
        <v>1917</v>
      </c>
      <c r="V22" s="285" t="s">
        <v>666</v>
      </c>
      <c r="W22" s="286" t="s">
        <v>25</v>
      </c>
      <c r="X22" s="507">
        <f t="shared" si="2"/>
        <v>13547000</v>
      </c>
      <c r="Y22" s="507">
        <f t="shared" si="5"/>
        <v>67735000</v>
      </c>
      <c r="Z22" s="507">
        <f t="shared" si="3"/>
        <v>3360000</v>
      </c>
      <c r="AA22" s="507">
        <v>0</v>
      </c>
      <c r="AB22" s="507">
        <f t="shared" si="4"/>
        <v>262200</v>
      </c>
      <c r="AC22" s="507">
        <f t="shared" si="6"/>
        <v>71357200</v>
      </c>
      <c r="AD22" s="507">
        <f t="shared" si="7"/>
        <v>84904200</v>
      </c>
      <c r="AE22" s="541" t="str">
        <f>[1]!vnd(AD22)</f>
        <v>Tám mươi bốn triệu, chín trăm lẻ bốn nghìn, hai trăm đồng chẵn.</v>
      </c>
    </row>
    <row r="23" spans="1:31" ht="34.5" customHeight="1" x14ac:dyDescent="0.25">
      <c r="A23" s="542">
        <v>29</v>
      </c>
      <c r="B23" s="542">
        <v>19</v>
      </c>
      <c r="C23" s="311" t="s">
        <v>1652</v>
      </c>
      <c r="D23" s="355" t="s">
        <v>35</v>
      </c>
      <c r="E23" s="311" t="s">
        <v>1625</v>
      </c>
      <c r="F23" s="571" t="s">
        <v>2030</v>
      </c>
      <c r="G23" s="356" t="s">
        <v>700</v>
      </c>
      <c r="H23" s="542" t="s">
        <v>424</v>
      </c>
      <c r="I23" s="542" t="s">
        <v>346</v>
      </c>
      <c r="J23" s="543">
        <v>120.4</v>
      </c>
      <c r="K23" s="546">
        <v>37.6</v>
      </c>
      <c r="L23" s="543">
        <f t="shared" si="8"/>
        <v>82.800000000000011</v>
      </c>
      <c r="M23" s="543" t="s">
        <v>28</v>
      </c>
      <c r="N23" s="542" t="s">
        <v>168</v>
      </c>
      <c r="O23" s="542" t="s">
        <v>704</v>
      </c>
      <c r="P23" s="406">
        <v>120.4</v>
      </c>
      <c r="Q23" s="406">
        <v>1620</v>
      </c>
      <c r="R23" s="359">
        <f t="shared" si="1"/>
        <v>2.3209876543209877E-2</v>
      </c>
      <c r="S23" s="360">
        <v>8</v>
      </c>
      <c r="T23" s="438" t="s">
        <v>2021</v>
      </c>
      <c r="U23" s="283" t="s">
        <v>1917</v>
      </c>
      <c r="V23" s="285" t="s">
        <v>702</v>
      </c>
      <c r="W23" s="286" t="s">
        <v>25</v>
      </c>
      <c r="X23" s="507">
        <f t="shared" si="2"/>
        <v>5828000</v>
      </c>
      <c r="Y23" s="507">
        <f t="shared" si="5"/>
        <v>29140000</v>
      </c>
      <c r="Z23" s="507">
        <f t="shared" si="3"/>
        <v>3840000</v>
      </c>
      <c r="AA23" s="507">
        <v>0</v>
      </c>
      <c r="AB23" s="507">
        <f t="shared" si="4"/>
        <v>112800</v>
      </c>
      <c r="AC23" s="507">
        <f t="shared" si="6"/>
        <v>33092800</v>
      </c>
      <c r="AD23" s="507">
        <f t="shared" si="7"/>
        <v>38920800</v>
      </c>
      <c r="AE23" s="541" t="str">
        <f>[1]!vnd(AD23)</f>
        <v>Ba mươi tám triệu, chín trăm hai mươi nghìn, tám trăm đồng chẵn.</v>
      </c>
    </row>
    <row r="24" spans="1:31" ht="34.5" customHeight="1" x14ac:dyDescent="0.25">
      <c r="A24" s="542">
        <v>30</v>
      </c>
      <c r="B24" s="542">
        <v>20</v>
      </c>
      <c r="C24" s="311" t="s">
        <v>1769</v>
      </c>
      <c r="D24" s="355" t="s">
        <v>35</v>
      </c>
      <c r="E24" s="311" t="s">
        <v>1625</v>
      </c>
      <c r="F24" s="571" t="s">
        <v>2030</v>
      </c>
      <c r="G24" s="356" t="s">
        <v>1754</v>
      </c>
      <c r="H24" s="542" t="s">
        <v>424</v>
      </c>
      <c r="I24" s="542" t="s">
        <v>359</v>
      </c>
      <c r="J24" s="543">
        <v>159.9</v>
      </c>
      <c r="K24" s="546">
        <v>50.1</v>
      </c>
      <c r="L24" s="543">
        <f t="shared" si="8"/>
        <v>109.80000000000001</v>
      </c>
      <c r="M24" s="543" t="s">
        <v>28</v>
      </c>
      <c r="N24" s="542" t="s">
        <v>168</v>
      </c>
      <c r="O24" s="542" t="s">
        <v>713</v>
      </c>
      <c r="P24" s="406">
        <v>159.9</v>
      </c>
      <c r="Q24" s="406">
        <v>2304</v>
      </c>
      <c r="R24" s="359">
        <f t="shared" si="1"/>
        <v>2.1744791666666666E-2</v>
      </c>
      <c r="S24" s="360">
        <v>9</v>
      </c>
      <c r="T24" s="438" t="s">
        <v>2021</v>
      </c>
      <c r="U24" s="283" t="s">
        <v>1917</v>
      </c>
      <c r="V24" s="708" t="s">
        <v>2013</v>
      </c>
      <c r="W24" s="709"/>
      <c r="X24" s="507">
        <f t="shared" si="2"/>
        <v>7765500</v>
      </c>
      <c r="Y24" s="507">
        <f t="shared" si="5"/>
        <v>38827500</v>
      </c>
      <c r="Z24" s="507">
        <f t="shared" si="3"/>
        <v>4320000</v>
      </c>
      <c r="AA24" s="507">
        <v>0</v>
      </c>
      <c r="AB24" s="507">
        <f t="shared" si="4"/>
        <v>150300</v>
      </c>
      <c r="AC24" s="507">
        <f t="shared" si="6"/>
        <v>43297800</v>
      </c>
      <c r="AD24" s="507">
        <f t="shared" si="7"/>
        <v>51063300</v>
      </c>
      <c r="AE24" s="541" t="str">
        <f>[1]!vnd(AD24)</f>
        <v>Năm mươi mốt triệu, không trăm sáu mươi ba nghìn, ba trăm đồng chẵn.</v>
      </c>
    </row>
    <row r="25" spans="1:31" ht="34.5" customHeight="1" x14ac:dyDescent="0.25">
      <c r="A25" s="542">
        <v>31</v>
      </c>
      <c r="B25" s="542">
        <v>21</v>
      </c>
      <c r="C25" s="311" t="s">
        <v>1656</v>
      </c>
      <c r="D25" s="355" t="s">
        <v>35</v>
      </c>
      <c r="E25" s="311" t="s">
        <v>1625</v>
      </c>
      <c r="F25" s="571" t="s">
        <v>2030</v>
      </c>
      <c r="G25" s="356" t="s">
        <v>715</v>
      </c>
      <c r="H25" s="542" t="s">
        <v>424</v>
      </c>
      <c r="I25" s="542" t="s">
        <v>366</v>
      </c>
      <c r="J25" s="543">
        <v>199.3</v>
      </c>
      <c r="K25" s="546">
        <v>62.4</v>
      </c>
      <c r="L25" s="543">
        <f t="shared" si="8"/>
        <v>136.9</v>
      </c>
      <c r="M25" s="543" t="s">
        <v>28</v>
      </c>
      <c r="N25" s="542" t="s">
        <v>168</v>
      </c>
      <c r="O25" s="542" t="s">
        <v>718</v>
      </c>
      <c r="P25" s="406">
        <v>199.3</v>
      </c>
      <c r="Q25" s="406">
        <v>2772</v>
      </c>
      <c r="R25" s="359">
        <f t="shared" si="1"/>
        <v>2.2510822510822509E-2</v>
      </c>
      <c r="S25" s="360">
        <v>6</v>
      </c>
      <c r="T25" s="438" t="s">
        <v>2021</v>
      </c>
      <c r="U25" s="283" t="s">
        <v>1917</v>
      </c>
      <c r="V25" s="285" t="s">
        <v>716</v>
      </c>
      <c r="W25" s="286" t="s">
        <v>25</v>
      </c>
      <c r="X25" s="507">
        <f t="shared" si="2"/>
        <v>9672000</v>
      </c>
      <c r="Y25" s="507">
        <f t="shared" si="5"/>
        <v>48360000</v>
      </c>
      <c r="Z25" s="507">
        <f t="shared" si="3"/>
        <v>2880000</v>
      </c>
      <c r="AA25" s="507">
        <v>0</v>
      </c>
      <c r="AB25" s="507">
        <f t="shared" si="4"/>
        <v>187200</v>
      </c>
      <c r="AC25" s="507">
        <f t="shared" si="6"/>
        <v>51427200</v>
      </c>
      <c r="AD25" s="507">
        <f t="shared" si="7"/>
        <v>61099200</v>
      </c>
      <c r="AE25" s="541" t="str">
        <f>[1]!vnd(AD25)</f>
        <v>Sáu mươi mốt triệu, không trăm chín mươi chín nghìn, hai trăm đồng chẵn.</v>
      </c>
    </row>
    <row r="26" spans="1:31" ht="34.5" customHeight="1" x14ac:dyDescent="0.25">
      <c r="A26" s="542">
        <v>32</v>
      </c>
      <c r="B26" s="542">
        <v>22</v>
      </c>
      <c r="C26" s="311" t="s">
        <v>1669</v>
      </c>
      <c r="D26" s="355" t="s">
        <v>35</v>
      </c>
      <c r="E26" s="311" t="s">
        <v>1624</v>
      </c>
      <c r="F26" s="571" t="s">
        <v>2030</v>
      </c>
      <c r="G26" s="356" t="s">
        <v>791</v>
      </c>
      <c r="H26" s="542" t="s">
        <v>40</v>
      </c>
      <c r="I26" s="542" t="s">
        <v>168</v>
      </c>
      <c r="J26" s="543">
        <v>436.2</v>
      </c>
      <c r="K26" s="546">
        <v>45.1</v>
      </c>
      <c r="L26" s="543">
        <f t="shared" si="8"/>
        <v>391.09999999999997</v>
      </c>
      <c r="M26" s="543" t="s">
        <v>28</v>
      </c>
      <c r="N26" s="542" t="s">
        <v>168</v>
      </c>
      <c r="O26" s="542" t="s">
        <v>795</v>
      </c>
      <c r="P26" s="406">
        <v>436.2</v>
      </c>
      <c r="Q26" s="406">
        <v>3848.3999999999996</v>
      </c>
      <c r="R26" s="359">
        <f t="shared" si="1"/>
        <v>1.1719156012888475E-2</v>
      </c>
      <c r="S26" s="363" t="s">
        <v>1981</v>
      </c>
      <c r="T26" s="438" t="s">
        <v>2021</v>
      </c>
      <c r="U26" s="283" t="s">
        <v>1917</v>
      </c>
      <c r="V26" s="285" t="s">
        <v>793</v>
      </c>
      <c r="W26" s="286" t="s">
        <v>25</v>
      </c>
      <c r="X26" s="507">
        <f t="shared" si="2"/>
        <v>6990500</v>
      </c>
      <c r="Y26" s="507">
        <f t="shared" si="5"/>
        <v>34952500</v>
      </c>
      <c r="Z26" s="507">
        <f t="shared" si="3"/>
        <v>1920000</v>
      </c>
      <c r="AA26" s="507">
        <v>0</v>
      </c>
      <c r="AB26" s="507">
        <f t="shared" si="4"/>
        <v>135300</v>
      </c>
      <c r="AC26" s="507">
        <f t="shared" si="6"/>
        <v>37007800</v>
      </c>
      <c r="AD26" s="507">
        <f t="shared" si="7"/>
        <v>43998300</v>
      </c>
      <c r="AE26" s="541" t="str">
        <f>[1]!vnd(AD26)</f>
        <v>Bốn mươi ba triệu, chín trăm chín mươi tám nghìn, ba trăm đồng chẵn.</v>
      </c>
    </row>
    <row r="27" spans="1:31" ht="34.5" customHeight="1" x14ac:dyDescent="0.25">
      <c r="A27" s="542">
        <v>33</v>
      </c>
      <c r="B27" s="542">
        <v>23</v>
      </c>
      <c r="C27" s="311" t="s">
        <v>1658</v>
      </c>
      <c r="D27" s="355" t="s">
        <v>35</v>
      </c>
      <c r="E27" s="311" t="s">
        <v>1624</v>
      </c>
      <c r="F27" s="571" t="s">
        <v>2030</v>
      </c>
      <c r="G27" s="356" t="s">
        <v>1744</v>
      </c>
      <c r="H27" s="542" t="s">
        <v>40</v>
      </c>
      <c r="I27" s="542" t="s">
        <v>182</v>
      </c>
      <c r="J27" s="543">
        <v>184.7</v>
      </c>
      <c r="K27" s="546">
        <v>19.5</v>
      </c>
      <c r="L27" s="543">
        <f t="shared" si="8"/>
        <v>165.2</v>
      </c>
      <c r="M27" s="543" t="s">
        <v>28</v>
      </c>
      <c r="N27" s="542" t="s">
        <v>168</v>
      </c>
      <c r="O27" s="542" t="s">
        <v>799</v>
      </c>
      <c r="P27" s="406">
        <v>184.7</v>
      </c>
      <c r="Q27" s="406">
        <v>1620</v>
      </c>
      <c r="R27" s="359">
        <f t="shared" si="1"/>
        <v>1.2037037037037037E-2</v>
      </c>
      <c r="S27" s="360">
        <v>2</v>
      </c>
      <c r="T27" s="438" t="s">
        <v>2021</v>
      </c>
      <c r="U27" s="283" t="s">
        <v>1917</v>
      </c>
      <c r="V27" s="285" t="s">
        <v>797</v>
      </c>
      <c r="W27" s="286" t="s">
        <v>25</v>
      </c>
      <c r="X27" s="507">
        <f t="shared" si="2"/>
        <v>3022500</v>
      </c>
      <c r="Y27" s="507">
        <f t="shared" si="5"/>
        <v>15112500</v>
      </c>
      <c r="Z27" s="507">
        <f t="shared" si="3"/>
        <v>960000</v>
      </c>
      <c r="AA27" s="507">
        <v>0</v>
      </c>
      <c r="AB27" s="507">
        <f t="shared" si="4"/>
        <v>58500</v>
      </c>
      <c r="AC27" s="507">
        <f t="shared" si="6"/>
        <v>16131000</v>
      </c>
      <c r="AD27" s="507">
        <f t="shared" si="7"/>
        <v>19153500</v>
      </c>
      <c r="AE27" s="541" t="str">
        <f>[1]!vnd(AD27)</f>
        <v>Mười chín triệu, một trăm năm mươi ba nghìn, năm trăm đồng chẵn.</v>
      </c>
    </row>
    <row r="28" spans="1:31" ht="34.5" customHeight="1" x14ac:dyDescent="0.25">
      <c r="A28" s="542">
        <v>34</v>
      </c>
      <c r="B28" s="542">
        <v>24</v>
      </c>
      <c r="C28" s="310" t="s">
        <v>1659</v>
      </c>
      <c r="D28" s="355" t="s">
        <v>35</v>
      </c>
      <c r="E28" s="311" t="s">
        <v>1624</v>
      </c>
      <c r="F28" s="571" t="s">
        <v>2030</v>
      </c>
      <c r="G28" s="356" t="s">
        <v>1660</v>
      </c>
      <c r="H28" s="542" t="s">
        <v>40</v>
      </c>
      <c r="I28" s="542" t="s">
        <v>223</v>
      </c>
      <c r="J28" s="543">
        <v>109.4</v>
      </c>
      <c r="K28" s="546">
        <v>18.7</v>
      </c>
      <c r="L28" s="543">
        <f t="shared" si="8"/>
        <v>90.7</v>
      </c>
      <c r="M28" s="543" t="s">
        <v>28</v>
      </c>
      <c r="N28" s="542" t="s">
        <v>168</v>
      </c>
      <c r="O28" s="542" t="s">
        <v>820</v>
      </c>
      <c r="P28" s="406">
        <v>109.4</v>
      </c>
      <c r="Q28" s="406">
        <v>1152</v>
      </c>
      <c r="R28" s="359">
        <f t="shared" si="1"/>
        <v>1.6232638888888887E-2</v>
      </c>
      <c r="S28" s="360">
        <v>5</v>
      </c>
      <c r="T28" s="438" t="s">
        <v>2021</v>
      </c>
      <c r="U28" s="283" t="s">
        <v>1917</v>
      </c>
      <c r="V28" s="285" t="s">
        <v>1662</v>
      </c>
      <c r="W28" s="286" t="s">
        <v>25</v>
      </c>
      <c r="X28" s="507">
        <f t="shared" si="2"/>
        <v>2898500</v>
      </c>
      <c r="Y28" s="507">
        <f t="shared" si="5"/>
        <v>14492500</v>
      </c>
      <c r="Z28" s="507">
        <f t="shared" si="3"/>
        <v>2400000</v>
      </c>
      <c r="AA28" s="507">
        <v>0</v>
      </c>
      <c r="AB28" s="507">
        <f t="shared" si="4"/>
        <v>56100</v>
      </c>
      <c r="AC28" s="507">
        <f t="shared" si="6"/>
        <v>16948600</v>
      </c>
      <c r="AD28" s="507">
        <f t="shared" si="7"/>
        <v>19847100</v>
      </c>
      <c r="AE28" s="541" t="str">
        <f>[1]!vnd(AD28)</f>
        <v>Mười chín triệu, tám trăm bốn mươi bảy nghìn, một trăm đồng chẵn.</v>
      </c>
    </row>
    <row r="29" spans="1:31" ht="34.5" customHeight="1" x14ac:dyDescent="0.25">
      <c r="A29" s="542">
        <v>36</v>
      </c>
      <c r="B29" s="542">
        <v>25</v>
      </c>
      <c r="C29" s="311" t="s">
        <v>1971</v>
      </c>
      <c r="D29" s="355" t="s">
        <v>35</v>
      </c>
      <c r="E29" s="311" t="s">
        <v>1624</v>
      </c>
      <c r="F29" s="571" t="s">
        <v>2030</v>
      </c>
      <c r="G29" s="356" t="s">
        <v>856</v>
      </c>
      <c r="H29" s="542" t="s">
        <v>40</v>
      </c>
      <c r="I29" s="542" t="s">
        <v>296</v>
      </c>
      <c r="J29" s="543">
        <v>365.8</v>
      </c>
      <c r="K29" s="546">
        <v>47.7</v>
      </c>
      <c r="L29" s="543">
        <f t="shared" si="8"/>
        <v>318.10000000000002</v>
      </c>
      <c r="M29" s="543" t="s">
        <v>28</v>
      </c>
      <c r="N29" s="542" t="s">
        <v>168</v>
      </c>
      <c r="O29" s="542" t="s">
        <v>859</v>
      </c>
      <c r="P29" s="406">
        <v>365.8</v>
      </c>
      <c r="Q29" s="406">
        <v>2736</v>
      </c>
      <c r="R29" s="359">
        <f t="shared" si="1"/>
        <v>1.7434210526315792E-2</v>
      </c>
      <c r="S29" s="360">
        <v>9</v>
      </c>
      <c r="T29" s="438" t="s">
        <v>2021</v>
      </c>
      <c r="U29" s="283" t="s">
        <v>1917</v>
      </c>
      <c r="V29" s="285" t="s">
        <v>857</v>
      </c>
      <c r="W29" s="286" t="s">
        <v>25</v>
      </c>
      <c r="X29" s="507">
        <f t="shared" si="2"/>
        <v>7393500</v>
      </c>
      <c r="Y29" s="507">
        <f t="shared" si="5"/>
        <v>36967500</v>
      </c>
      <c r="Z29" s="507">
        <f t="shared" si="3"/>
        <v>4320000</v>
      </c>
      <c r="AA29" s="507">
        <v>0</v>
      </c>
      <c r="AB29" s="507">
        <f t="shared" si="4"/>
        <v>143100</v>
      </c>
      <c r="AC29" s="507">
        <f t="shared" si="6"/>
        <v>41430600</v>
      </c>
      <c r="AD29" s="507">
        <f t="shared" si="7"/>
        <v>48824100</v>
      </c>
      <c r="AE29" s="541" t="str">
        <f>[1]!vnd(AD29)</f>
        <v>Bốn mươi tám triệu, tám trăm hai mươi bốn nghìn, một trăm đồng chẵn.</v>
      </c>
    </row>
    <row r="30" spans="1:31" ht="34.5" customHeight="1" x14ac:dyDescent="0.25">
      <c r="A30" s="542">
        <v>37</v>
      </c>
      <c r="B30" s="542">
        <v>26</v>
      </c>
      <c r="C30" s="311" t="s">
        <v>1783</v>
      </c>
      <c r="D30" s="355" t="s">
        <v>35</v>
      </c>
      <c r="E30" s="311" t="s">
        <v>1624</v>
      </c>
      <c r="F30" s="571" t="s">
        <v>2030</v>
      </c>
      <c r="G30" s="364" t="s">
        <v>1865</v>
      </c>
      <c r="H30" s="542" t="s">
        <v>40</v>
      </c>
      <c r="I30" s="542" t="s">
        <v>308</v>
      </c>
      <c r="J30" s="543">
        <v>73</v>
      </c>
      <c r="K30" s="546">
        <v>9.6</v>
      </c>
      <c r="L30" s="543">
        <f t="shared" si="8"/>
        <v>63.4</v>
      </c>
      <c r="M30" s="543" t="s">
        <v>28</v>
      </c>
      <c r="N30" s="542" t="s">
        <v>168</v>
      </c>
      <c r="O30" s="542" t="s">
        <v>864</v>
      </c>
      <c r="P30" s="406">
        <v>73</v>
      </c>
      <c r="Q30" s="406">
        <v>482.40000000000003</v>
      </c>
      <c r="R30" s="359">
        <f t="shared" si="1"/>
        <v>1.9900497512437807E-2</v>
      </c>
      <c r="S30" s="360">
        <v>2</v>
      </c>
      <c r="T30" s="438" t="s">
        <v>2021</v>
      </c>
      <c r="U30" s="283" t="s">
        <v>1917</v>
      </c>
      <c r="V30" s="285" t="s">
        <v>862</v>
      </c>
      <c r="W30" s="286" t="s">
        <v>25</v>
      </c>
      <c r="X30" s="507">
        <f t="shared" si="2"/>
        <v>1488000</v>
      </c>
      <c r="Y30" s="507">
        <f t="shared" si="5"/>
        <v>7440000</v>
      </c>
      <c r="Z30" s="507">
        <f t="shared" si="3"/>
        <v>960000</v>
      </c>
      <c r="AA30" s="507">
        <v>0</v>
      </c>
      <c r="AB30" s="507">
        <f t="shared" si="4"/>
        <v>28800</v>
      </c>
      <c r="AC30" s="507">
        <f t="shared" si="6"/>
        <v>8428800</v>
      </c>
      <c r="AD30" s="507">
        <f t="shared" si="7"/>
        <v>9916800</v>
      </c>
      <c r="AE30" s="541" t="str">
        <f>[1]!vnd(AD30)</f>
        <v>Chín triệu, chín trăm mười sáu nghìn, tám trăm đồng chẵn.</v>
      </c>
    </row>
    <row r="31" spans="1:31" ht="34.5" customHeight="1" x14ac:dyDescent="0.25">
      <c r="A31" s="542">
        <v>38</v>
      </c>
      <c r="B31" s="542">
        <v>27</v>
      </c>
      <c r="C31" s="311" t="s">
        <v>1671</v>
      </c>
      <c r="D31" s="355" t="s">
        <v>35</v>
      </c>
      <c r="E31" s="311" t="s">
        <v>1624</v>
      </c>
      <c r="F31" s="571" t="s">
        <v>2030</v>
      </c>
      <c r="G31" s="356" t="s">
        <v>1672</v>
      </c>
      <c r="H31" s="542" t="s">
        <v>40</v>
      </c>
      <c r="I31" s="542" t="s">
        <v>340</v>
      </c>
      <c r="J31" s="543">
        <v>362.4</v>
      </c>
      <c r="K31" s="546">
        <v>49.8</v>
      </c>
      <c r="L31" s="543">
        <f t="shared" si="8"/>
        <v>312.59999999999997</v>
      </c>
      <c r="M31" s="543" t="s">
        <v>28</v>
      </c>
      <c r="N31" s="542" t="s">
        <v>168</v>
      </c>
      <c r="O31" s="542" t="s">
        <v>878</v>
      </c>
      <c r="P31" s="406">
        <v>362.4</v>
      </c>
      <c r="Q31" s="406">
        <v>2772</v>
      </c>
      <c r="R31" s="359">
        <f t="shared" si="1"/>
        <v>1.7965367965367966E-2</v>
      </c>
      <c r="S31" s="360">
        <v>6</v>
      </c>
      <c r="T31" s="438" t="s">
        <v>2021</v>
      </c>
      <c r="U31" s="283" t="s">
        <v>1917</v>
      </c>
      <c r="V31" s="285" t="s">
        <v>1673</v>
      </c>
      <c r="W31" s="286" t="s">
        <v>25</v>
      </c>
      <c r="X31" s="507">
        <f t="shared" si="2"/>
        <v>7719000</v>
      </c>
      <c r="Y31" s="507">
        <f t="shared" si="5"/>
        <v>38595000</v>
      </c>
      <c r="Z31" s="507">
        <f t="shared" si="3"/>
        <v>2880000</v>
      </c>
      <c r="AA31" s="507">
        <v>0</v>
      </c>
      <c r="AB31" s="507">
        <f t="shared" si="4"/>
        <v>149400</v>
      </c>
      <c r="AC31" s="507">
        <f t="shared" si="6"/>
        <v>41624400</v>
      </c>
      <c r="AD31" s="507">
        <f t="shared" si="7"/>
        <v>49343400</v>
      </c>
      <c r="AE31" s="541" t="str">
        <f>[1]!vnd(AD31)</f>
        <v>Bốn mươi chín triệu, ba trăm bốn mươi ba nghìn, bốn trăm đồng chẵn.</v>
      </c>
    </row>
    <row r="32" spans="1:31" ht="34.5" customHeight="1" x14ac:dyDescent="0.25">
      <c r="A32" s="542">
        <v>39</v>
      </c>
      <c r="B32" s="542">
        <v>28</v>
      </c>
      <c r="C32" s="311" t="s">
        <v>1675</v>
      </c>
      <c r="D32" s="355" t="s">
        <v>35</v>
      </c>
      <c r="E32" s="311" t="s">
        <v>1624</v>
      </c>
      <c r="F32" s="571" t="s">
        <v>2030</v>
      </c>
      <c r="G32" s="356" t="s">
        <v>1676</v>
      </c>
      <c r="H32" s="542">
        <v>6</v>
      </c>
      <c r="I32" s="542">
        <v>63</v>
      </c>
      <c r="J32" s="543">
        <v>353.8</v>
      </c>
      <c r="K32" s="546">
        <v>54.8</v>
      </c>
      <c r="L32" s="543">
        <f t="shared" si="8"/>
        <v>299</v>
      </c>
      <c r="M32" s="543" t="s">
        <v>28</v>
      </c>
      <c r="N32" s="542" t="s">
        <v>168</v>
      </c>
      <c r="O32" s="542" t="s">
        <v>1561</v>
      </c>
      <c r="P32" s="406">
        <v>353.8</v>
      </c>
      <c r="Q32" s="406">
        <v>2556</v>
      </c>
      <c r="R32" s="359">
        <f t="shared" si="1"/>
        <v>2.1439749608763693E-2</v>
      </c>
      <c r="S32" s="360">
        <v>7</v>
      </c>
      <c r="T32" s="438" t="s">
        <v>2021</v>
      </c>
      <c r="U32" s="283" t="s">
        <v>1917</v>
      </c>
      <c r="V32" s="285" t="s">
        <v>1677</v>
      </c>
      <c r="W32" s="286" t="s">
        <v>25</v>
      </c>
      <c r="X32" s="507">
        <f t="shared" si="2"/>
        <v>8494000</v>
      </c>
      <c r="Y32" s="507">
        <f t="shared" si="5"/>
        <v>42470000</v>
      </c>
      <c r="Z32" s="507">
        <f t="shared" si="3"/>
        <v>3360000</v>
      </c>
      <c r="AA32" s="507">
        <v>0</v>
      </c>
      <c r="AB32" s="507">
        <f t="shared" si="4"/>
        <v>164400</v>
      </c>
      <c r="AC32" s="507">
        <f t="shared" si="6"/>
        <v>45994400</v>
      </c>
      <c r="AD32" s="507">
        <f t="shared" si="7"/>
        <v>54488400</v>
      </c>
      <c r="AE32" s="541" t="str">
        <f>[1]!vnd(AD32)</f>
        <v>Năm mươi bốn triệu, bốn trăm tám mươi tám nghìn, bốn trăm đồng chẵn.</v>
      </c>
    </row>
    <row r="33" spans="1:31" ht="34.5" customHeight="1" x14ac:dyDescent="0.25">
      <c r="A33" s="542">
        <v>40</v>
      </c>
      <c r="B33" s="542">
        <v>29</v>
      </c>
      <c r="C33" s="310" t="s">
        <v>1679</v>
      </c>
      <c r="D33" s="364" t="s">
        <v>35</v>
      </c>
      <c r="E33" s="311" t="s">
        <v>1624</v>
      </c>
      <c r="F33" s="571" t="s">
        <v>2030</v>
      </c>
      <c r="G33" s="356" t="s">
        <v>1680</v>
      </c>
      <c r="H33" s="542" t="s">
        <v>40</v>
      </c>
      <c r="I33" s="542" t="s">
        <v>928</v>
      </c>
      <c r="J33" s="543">
        <v>282.2</v>
      </c>
      <c r="K33" s="546">
        <v>45</v>
      </c>
      <c r="L33" s="543">
        <f t="shared" si="8"/>
        <v>237.2</v>
      </c>
      <c r="M33" s="543" t="s">
        <v>28</v>
      </c>
      <c r="N33" s="542" t="s">
        <v>168</v>
      </c>
      <c r="O33" s="542" t="s">
        <v>929</v>
      </c>
      <c r="P33" s="406">
        <v>282.2</v>
      </c>
      <c r="Q33" s="406">
        <v>2088</v>
      </c>
      <c r="R33" s="359">
        <f t="shared" si="1"/>
        <v>2.1551724137931036E-2</v>
      </c>
      <c r="S33" s="360">
        <v>3</v>
      </c>
      <c r="T33" s="438" t="s">
        <v>2021</v>
      </c>
      <c r="U33" s="283" t="s">
        <v>1917</v>
      </c>
      <c r="V33" s="285" t="s">
        <v>1682</v>
      </c>
      <c r="W33" s="286" t="s">
        <v>25</v>
      </c>
      <c r="X33" s="507">
        <f t="shared" si="2"/>
        <v>6975000</v>
      </c>
      <c r="Y33" s="507">
        <f t="shared" si="5"/>
        <v>34875000</v>
      </c>
      <c r="Z33" s="507">
        <f t="shared" si="3"/>
        <v>1440000</v>
      </c>
      <c r="AA33" s="507">
        <v>0</v>
      </c>
      <c r="AB33" s="507">
        <f t="shared" si="4"/>
        <v>135000</v>
      </c>
      <c r="AC33" s="507">
        <f t="shared" si="6"/>
        <v>36450000</v>
      </c>
      <c r="AD33" s="507">
        <f t="shared" si="7"/>
        <v>43425000</v>
      </c>
      <c r="AE33" s="541" t="str">
        <f>[1]!vnd(AD33)</f>
        <v>Bốn mươi ba triệu, bốn trăm hai mươi lăm nghìn đồng chẵn.</v>
      </c>
    </row>
    <row r="34" spans="1:31" ht="34.5" customHeight="1" x14ac:dyDescent="0.25">
      <c r="A34" s="542">
        <v>42</v>
      </c>
      <c r="B34" s="542">
        <v>30</v>
      </c>
      <c r="C34" s="446" t="s">
        <v>1685</v>
      </c>
      <c r="D34" s="569" t="s">
        <v>35</v>
      </c>
      <c r="E34" s="446" t="s">
        <v>1691</v>
      </c>
      <c r="F34" s="571" t="s">
        <v>2030</v>
      </c>
      <c r="G34" s="567" t="s">
        <v>979</v>
      </c>
      <c r="H34" s="560" t="s">
        <v>40</v>
      </c>
      <c r="I34" s="560" t="s">
        <v>983</v>
      </c>
      <c r="J34" s="563">
        <v>73</v>
      </c>
      <c r="K34" s="565">
        <v>5.7</v>
      </c>
      <c r="L34" s="563">
        <f t="shared" si="8"/>
        <v>67.3</v>
      </c>
      <c r="M34" s="563" t="s">
        <v>28</v>
      </c>
      <c r="N34" s="560" t="s">
        <v>168</v>
      </c>
      <c r="O34" s="560">
        <v>1645</v>
      </c>
      <c r="P34" s="549">
        <v>73</v>
      </c>
      <c r="Q34" s="549">
        <v>684</v>
      </c>
      <c r="R34" s="551">
        <f t="shared" si="1"/>
        <v>8.3333333333333332E-3</v>
      </c>
      <c r="S34" s="556">
        <v>3</v>
      </c>
      <c r="T34" s="438" t="s">
        <v>2021</v>
      </c>
      <c r="U34" s="544" t="s">
        <v>1917</v>
      </c>
      <c r="V34" s="439" t="s">
        <v>981</v>
      </c>
      <c r="W34" s="558" t="s">
        <v>25</v>
      </c>
      <c r="X34" s="507">
        <f t="shared" si="2"/>
        <v>883500</v>
      </c>
      <c r="Y34" s="507">
        <f t="shared" si="5"/>
        <v>4417500</v>
      </c>
      <c r="Z34" s="507">
        <f t="shared" si="3"/>
        <v>1440000</v>
      </c>
      <c r="AA34" s="507">
        <v>0</v>
      </c>
      <c r="AB34" s="507">
        <f t="shared" si="4"/>
        <v>17100</v>
      </c>
      <c r="AC34" s="507">
        <f t="shared" si="6"/>
        <v>5874600</v>
      </c>
      <c r="AD34" s="507">
        <f t="shared" si="7"/>
        <v>6758100</v>
      </c>
      <c r="AE34" s="541" t="str">
        <f>[1]!vnd(AD34)</f>
        <v>Sáu triệu, bảy trăm năm mươi tám nghìn, một trăm đồng chẵn.</v>
      </c>
    </row>
    <row r="35" spans="1:31" ht="34.5" customHeight="1" x14ac:dyDescent="0.25">
      <c r="A35" s="542">
        <v>44</v>
      </c>
      <c r="B35" s="542">
        <v>31</v>
      </c>
      <c r="C35" s="311" t="s">
        <v>1687</v>
      </c>
      <c r="D35" s="355" t="s">
        <v>35</v>
      </c>
      <c r="E35" s="311" t="s">
        <v>1691</v>
      </c>
      <c r="F35" s="572" t="s">
        <v>2030</v>
      </c>
      <c r="G35" s="356" t="s">
        <v>1829</v>
      </c>
      <c r="H35" s="542" t="s">
        <v>40</v>
      </c>
      <c r="I35" s="542" t="s">
        <v>1013</v>
      </c>
      <c r="J35" s="543">
        <v>424.1</v>
      </c>
      <c r="K35" s="546">
        <v>32.799999999999997</v>
      </c>
      <c r="L35" s="543">
        <f t="shared" si="8"/>
        <v>391.3</v>
      </c>
      <c r="M35" s="543" t="s">
        <v>28</v>
      </c>
      <c r="N35" s="542" t="s">
        <v>168</v>
      </c>
      <c r="O35" s="542" t="s">
        <v>1014</v>
      </c>
      <c r="P35" s="406">
        <v>424.1</v>
      </c>
      <c r="Q35" s="406">
        <v>3240</v>
      </c>
      <c r="R35" s="359">
        <f t="shared" si="1"/>
        <v>1.0123456790123456E-2</v>
      </c>
      <c r="S35" s="360">
        <v>4</v>
      </c>
      <c r="T35" s="438" t="s">
        <v>2021</v>
      </c>
      <c r="U35" s="283" t="s">
        <v>1917</v>
      </c>
      <c r="V35" s="285" t="s">
        <v>1011</v>
      </c>
      <c r="W35" s="286" t="s">
        <v>25</v>
      </c>
      <c r="X35" s="507">
        <f t="shared" si="2"/>
        <v>5084000</v>
      </c>
      <c r="Y35" s="507">
        <f t="shared" si="5"/>
        <v>25420000</v>
      </c>
      <c r="Z35" s="507">
        <f t="shared" si="3"/>
        <v>1920000</v>
      </c>
      <c r="AA35" s="507">
        <v>0</v>
      </c>
      <c r="AB35" s="507">
        <f t="shared" si="4"/>
        <v>98399.999999999985</v>
      </c>
      <c r="AC35" s="507">
        <f t="shared" si="6"/>
        <v>27438400</v>
      </c>
      <c r="AD35" s="507">
        <f t="shared" si="7"/>
        <v>32522400</v>
      </c>
      <c r="AE35" s="541" t="str">
        <f>[1]!vnd(AD35)</f>
        <v>Ba mươi hai triệu, năm trăm hai mươi hai nghìn, bốn trăm đồng chẵn.</v>
      </c>
    </row>
    <row r="36" spans="1:31" ht="34.5" customHeight="1" x14ac:dyDescent="0.25">
      <c r="A36" s="542">
        <v>46</v>
      </c>
      <c r="B36" s="542">
        <v>32</v>
      </c>
      <c r="C36" s="453" t="s">
        <v>1689</v>
      </c>
      <c r="D36" s="570" t="s">
        <v>35</v>
      </c>
      <c r="E36" s="453" t="s">
        <v>1692</v>
      </c>
      <c r="F36" s="571" t="s">
        <v>2030</v>
      </c>
      <c r="G36" s="568" t="s">
        <v>1079</v>
      </c>
      <c r="H36" s="561" t="s">
        <v>40</v>
      </c>
      <c r="I36" s="561" t="s">
        <v>1082</v>
      </c>
      <c r="J36" s="564">
        <v>81.900000000000006</v>
      </c>
      <c r="K36" s="566">
        <v>13.2</v>
      </c>
      <c r="L36" s="564">
        <f t="shared" si="8"/>
        <v>68.7</v>
      </c>
      <c r="M36" s="564" t="s">
        <v>28</v>
      </c>
      <c r="N36" s="561" t="s">
        <v>168</v>
      </c>
      <c r="O36" s="561" t="s">
        <v>1083</v>
      </c>
      <c r="P36" s="550">
        <v>81.900000000000006</v>
      </c>
      <c r="Q36" s="550">
        <v>669.6</v>
      </c>
      <c r="R36" s="552">
        <f t="shared" si="1"/>
        <v>1.9713261648745518E-2</v>
      </c>
      <c r="S36" s="557">
        <v>5</v>
      </c>
      <c r="T36" s="438" t="s">
        <v>2021</v>
      </c>
      <c r="U36" s="545" t="s">
        <v>1917</v>
      </c>
      <c r="V36" s="460" t="s">
        <v>1080</v>
      </c>
      <c r="W36" s="559" t="s">
        <v>25</v>
      </c>
      <c r="X36" s="507">
        <f t="shared" si="2"/>
        <v>2046000</v>
      </c>
      <c r="Y36" s="507">
        <f t="shared" si="5"/>
        <v>10230000</v>
      </c>
      <c r="Z36" s="507">
        <f t="shared" si="3"/>
        <v>2400000</v>
      </c>
      <c r="AA36" s="507">
        <v>0</v>
      </c>
      <c r="AB36" s="507">
        <f t="shared" si="4"/>
        <v>39600</v>
      </c>
      <c r="AC36" s="507">
        <f t="shared" si="6"/>
        <v>12669600</v>
      </c>
      <c r="AD36" s="507">
        <f t="shared" si="7"/>
        <v>14715600</v>
      </c>
      <c r="AE36" s="541" t="str">
        <f>[1]!vnd(AD36)</f>
        <v>Mười bốn triệu, bảy trăm mười lăm nghìn, sáu trăm đồng chẵn.</v>
      </c>
    </row>
    <row r="37" spans="1:31" ht="34.5" customHeight="1" x14ac:dyDescent="0.25">
      <c r="A37" s="542">
        <v>47</v>
      </c>
      <c r="B37" s="542">
        <v>33</v>
      </c>
      <c r="C37" s="310" t="s">
        <v>1690</v>
      </c>
      <c r="D37" s="355" t="s">
        <v>35</v>
      </c>
      <c r="E37" s="311" t="s">
        <v>1692</v>
      </c>
      <c r="F37" s="571" t="s">
        <v>2030</v>
      </c>
      <c r="G37" s="356" t="s">
        <v>1693</v>
      </c>
      <c r="H37" s="542" t="s">
        <v>40</v>
      </c>
      <c r="I37" s="542" t="s">
        <v>1093</v>
      </c>
      <c r="J37" s="543">
        <v>163.1</v>
      </c>
      <c r="K37" s="546">
        <v>26.5</v>
      </c>
      <c r="L37" s="543">
        <f t="shared" si="8"/>
        <v>136.6</v>
      </c>
      <c r="M37" s="543" t="s">
        <v>28</v>
      </c>
      <c r="N37" s="542" t="s">
        <v>168</v>
      </c>
      <c r="O37" s="542" t="s">
        <v>1094</v>
      </c>
      <c r="P37" s="406">
        <v>163.1</v>
      </c>
      <c r="Q37" s="406">
        <v>982.8</v>
      </c>
      <c r="R37" s="359">
        <f t="shared" si="1"/>
        <v>2.6963776963776966E-2</v>
      </c>
      <c r="S37" s="360">
        <v>3</v>
      </c>
      <c r="T37" s="438" t="s">
        <v>2021</v>
      </c>
      <c r="U37" s="283" t="s">
        <v>1917</v>
      </c>
      <c r="V37" s="708" t="s">
        <v>2014</v>
      </c>
      <c r="W37" s="709"/>
      <c r="X37" s="507">
        <f t="shared" si="2"/>
        <v>4107500</v>
      </c>
      <c r="Y37" s="507">
        <f t="shared" si="5"/>
        <v>20537500</v>
      </c>
      <c r="Z37" s="507">
        <f t="shared" si="3"/>
        <v>1440000</v>
      </c>
      <c r="AA37" s="507">
        <v>0</v>
      </c>
      <c r="AB37" s="507">
        <f t="shared" si="4"/>
        <v>79500</v>
      </c>
      <c r="AC37" s="507">
        <f t="shared" si="6"/>
        <v>22057000</v>
      </c>
      <c r="AD37" s="507">
        <f t="shared" si="7"/>
        <v>26164500</v>
      </c>
      <c r="AE37" s="541" t="str">
        <f>[1]!vnd(AD37)</f>
        <v>Hai mươi sáu triệu, một trăm sáu mươi bốn nghìn, năm trăm đồng chẵn.</v>
      </c>
    </row>
    <row r="38" spans="1:31" ht="34.5" customHeight="1" x14ac:dyDescent="0.25">
      <c r="A38" s="542">
        <v>50</v>
      </c>
      <c r="B38" s="542">
        <v>34</v>
      </c>
      <c r="C38" s="311" t="s">
        <v>1290</v>
      </c>
      <c r="D38" s="355" t="s">
        <v>35</v>
      </c>
      <c r="E38" s="311" t="s">
        <v>1691</v>
      </c>
      <c r="F38" s="571" t="s">
        <v>2030</v>
      </c>
      <c r="G38" s="356" t="s">
        <v>1291</v>
      </c>
      <c r="H38" s="542" t="s">
        <v>40</v>
      </c>
      <c r="I38" s="542" t="s">
        <v>1295</v>
      </c>
      <c r="J38" s="543">
        <v>423.4</v>
      </c>
      <c r="K38" s="546">
        <v>42.2</v>
      </c>
      <c r="L38" s="543">
        <f t="shared" si="8"/>
        <v>381.2</v>
      </c>
      <c r="M38" s="543" t="s">
        <v>28</v>
      </c>
      <c r="N38" s="542" t="s">
        <v>168</v>
      </c>
      <c r="O38" s="542" t="s">
        <v>1296</v>
      </c>
      <c r="P38" s="406">
        <v>423.4</v>
      </c>
      <c r="Q38" s="406">
        <v>3888.0000000000005</v>
      </c>
      <c r="R38" s="359">
        <f t="shared" si="1"/>
        <v>1.0853909465020576E-2</v>
      </c>
      <c r="S38" s="360">
        <v>7</v>
      </c>
      <c r="T38" s="438" t="s">
        <v>2021</v>
      </c>
      <c r="U38" s="283" t="s">
        <v>1917</v>
      </c>
      <c r="V38" s="285" t="s">
        <v>1293</v>
      </c>
      <c r="W38" s="286" t="s">
        <v>25</v>
      </c>
      <c r="X38" s="507">
        <f t="shared" si="2"/>
        <v>6541000</v>
      </c>
      <c r="Y38" s="507">
        <f t="shared" si="5"/>
        <v>32705000</v>
      </c>
      <c r="Z38" s="507">
        <f t="shared" si="3"/>
        <v>3360000</v>
      </c>
      <c r="AA38" s="507">
        <v>0</v>
      </c>
      <c r="AB38" s="507">
        <f t="shared" si="4"/>
        <v>126600.00000000001</v>
      </c>
      <c r="AC38" s="507">
        <f t="shared" si="6"/>
        <v>36191600</v>
      </c>
      <c r="AD38" s="507">
        <f t="shared" si="7"/>
        <v>42732600</v>
      </c>
      <c r="AE38" s="541" t="str">
        <f>[1]!vnd(AD38)</f>
        <v>Bốn mươi hai triệu, bảy trăm ba mươi hai nghìn, sáu trăm đồng chẵn.</v>
      </c>
    </row>
    <row r="39" spans="1:31" ht="34.5" customHeight="1" x14ac:dyDescent="0.25">
      <c r="A39" s="542">
        <v>51</v>
      </c>
      <c r="B39" s="542">
        <v>35</v>
      </c>
      <c r="C39" s="310" t="s">
        <v>1702</v>
      </c>
      <c r="D39" s="355" t="s">
        <v>35</v>
      </c>
      <c r="E39" s="311" t="s">
        <v>1692</v>
      </c>
      <c r="F39" s="571" t="s">
        <v>2030</v>
      </c>
      <c r="G39" s="356" t="s">
        <v>1701</v>
      </c>
      <c r="H39" s="542" t="s">
        <v>40</v>
      </c>
      <c r="I39" s="542" t="s">
        <v>1309</v>
      </c>
      <c r="J39" s="543">
        <v>77.7</v>
      </c>
      <c r="K39" s="546">
        <v>11.9</v>
      </c>
      <c r="L39" s="543">
        <f t="shared" si="8"/>
        <v>65.8</v>
      </c>
      <c r="M39" s="543" t="s">
        <v>28</v>
      </c>
      <c r="N39" s="542" t="s">
        <v>168</v>
      </c>
      <c r="O39" s="542" t="s">
        <v>1310</v>
      </c>
      <c r="P39" s="406">
        <v>77.7</v>
      </c>
      <c r="Q39" s="406">
        <v>2304</v>
      </c>
      <c r="R39" s="359">
        <f t="shared" si="1"/>
        <v>5.1649305555555554E-3</v>
      </c>
      <c r="S39" s="360">
        <v>6</v>
      </c>
      <c r="T39" s="438" t="s">
        <v>2021</v>
      </c>
      <c r="U39" s="283" t="s">
        <v>1917</v>
      </c>
      <c r="V39" s="285" t="s">
        <v>1946</v>
      </c>
      <c r="W39" s="286" t="s">
        <v>25</v>
      </c>
      <c r="X39" s="507">
        <f t="shared" si="2"/>
        <v>1844500</v>
      </c>
      <c r="Y39" s="507">
        <f t="shared" si="5"/>
        <v>9222500</v>
      </c>
      <c r="Z39" s="507">
        <f t="shared" si="3"/>
        <v>2880000</v>
      </c>
      <c r="AA39" s="507">
        <v>0</v>
      </c>
      <c r="AB39" s="507">
        <f t="shared" si="4"/>
        <v>35700</v>
      </c>
      <c r="AC39" s="507">
        <f t="shared" si="6"/>
        <v>12138200</v>
      </c>
      <c r="AD39" s="507">
        <f t="shared" si="7"/>
        <v>13982700</v>
      </c>
      <c r="AE39" s="541" t="str">
        <f>[1]!vnd(AD39)</f>
        <v>Mười ba triệu, chín trăm tám mươi hai nghìn, bảy trăm đồng chẵn.</v>
      </c>
    </row>
    <row r="40" spans="1:31" ht="34.5" customHeight="1" x14ac:dyDescent="0.25">
      <c r="A40" s="542">
        <v>52</v>
      </c>
      <c r="B40" s="542">
        <v>36</v>
      </c>
      <c r="C40" s="310" t="s">
        <v>1703</v>
      </c>
      <c r="D40" s="355" t="s">
        <v>35</v>
      </c>
      <c r="E40" s="311" t="s">
        <v>1691</v>
      </c>
      <c r="F40" s="571" t="s">
        <v>2030</v>
      </c>
      <c r="G40" s="356" t="s">
        <v>1704</v>
      </c>
      <c r="H40" s="542" t="s">
        <v>40</v>
      </c>
      <c r="I40" s="542" t="s">
        <v>1345</v>
      </c>
      <c r="J40" s="543">
        <v>73.599999999999994</v>
      </c>
      <c r="K40" s="546">
        <v>7.7</v>
      </c>
      <c r="L40" s="543">
        <f t="shared" si="8"/>
        <v>65.899999999999991</v>
      </c>
      <c r="M40" s="543" t="s">
        <v>28</v>
      </c>
      <c r="N40" s="542" t="s">
        <v>168</v>
      </c>
      <c r="O40" s="542" t="s">
        <v>1346</v>
      </c>
      <c r="P40" s="406">
        <v>73.599999999999994</v>
      </c>
      <c r="Q40" s="406">
        <v>475.20000000000005</v>
      </c>
      <c r="R40" s="359">
        <f t="shared" si="1"/>
        <v>1.6203703703703703E-2</v>
      </c>
      <c r="S40" s="360">
        <v>5</v>
      </c>
      <c r="T40" s="438" t="s">
        <v>2021</v>
      </c>
      <c r="U40" s="283" t="s">
        <v>1917</v>
      </c>
      <c r="V40" s="285" t="s">
        <v>1972</v>
      </c>
      <c r="W40" s="286" t="s">
        <v>25</v>
      </c>
      <c r="X40" s="507">
        <f t="shared" si="2"/>
        <v>1193500</v>
      </c>
      <c r="Y40" s="507">
        <f t="shared" si="5"/>
        <v>5967500</v>
      </c>
      <c r="Z40" s="507">
        <f t="shared" si="3"/>
        <v>2400000</v>
      </c>
      <c r="AA40" s="507">
        <v>0</v>
      </c>
      <c r="AB40" s="507">
        <f t="shared" si="4"/>
        <v>23100</v>
      </c>
      <c r="AC40" s="507">
        <f t="shared" si="6"/>
        <v>8390600</v>
      </c>
      <c r="AD40" s="507">
        <f t="shared" si="7"/>
        <v>9584100</v>
      </c>
      <c r="AE40" s="541" t="str">
        <f>[1]!vnd(AD40)</f>
        <v>Chín triệu, năm trăm tám mươi bốn nghìn, một trăm đồng chẵn.</v>
      </c>
    </row>
    <row r="41" spans="1:31" ht="34.5" customHeight="1" x14ac:dyDescent="0.25">
      <c r="A41" s="542">
        <v>54</v>
      </c>
      <c r="B41" s="542">
        <v>37</v>
      </c>
      <c r="C41" s="310" t="s">
        <v>1707</v>
      </c>
      <c r="D41" s="355" t="s">
        <v>35</v>
      </c>
      <c r="E41" s="311" t="s">
        <v>1691</v>
      </c>
      <c r="F41" s="571" t="s">
        <v>2030</v>
      </c>
      <c r="G41" s="356" t="s">
        <v>1708</v>
      </c>
      <c r="H41" s="542" t="s">
        <v>40</v>
      </c>
      <c r="I41" s="542" t="s">
        <v>1355</v>
      </c>
      <c r="J41" s="543">
        <v>74</v>
      </c>
      <c r="K41" s="546">
        <v>7.6</v>
      </c>
      <c r="L41" s="543">
        <f t="shared" si="8"/>
        <v>66.400000000000006</v>
      </c>
      <c r="M41" s="543" t="s">
        <v>28</v>
      </c>
      <c r="N41" s="542" t="s">
        <v>182</v>
      </c>
      <c r="O41" s="542">
        <v>1688</v>
      </c>
      <c r="P41" s="406">
        <v>74</v>
      </c>
      <c r="Q41" s="406">
        <v>475.20000000000005</v>
      </c>
      <c r="R41" s="359">
        <f t="shared" si="1"/>
        <v>1.599326599326599E-2</v>
      </c>
      <c r="S41" s="360">
        <v>4</v>
      </c>
      <c r="T41" s="438" t="s">
        <v>2021</v>
      </c>
      <c r="U41" s="283" t="s">
        <v>1917</v>
      </c>
      <c r="V41" s="285" t="s">
        <v>1973</v>
      </c>
      <c r="W41" s="286" t="s">
        <v>25</v>
      </c>
      <c r="X41" s="507">
        <f t="shared" si="2"/>
        <v>1178000</v>
      </c>
      <c r="Y41" s="507">
        <f t="shared" si="5"/>
        <v>5890000</v>
      </c>
      <c r="Z41" s="507">
        <f t="shared" si="3"/>
        <v>1920000</v>
      </c>
      <c r="AA41" s="507">
        <v>0</v>
      </c>
      <c r="AB41" s="507">
        <f t="shared" si="4"/>
        <v>22800</v>
      </c>
      <c r="AC41" s="507">
        <f t="shared" si="6"/>
        <v>7832800</v>
      </c>
      <c r="AD41" s="507">
        <f t="shared" si="7"/>
        <v>9010800</v>
      </c>
      <c r="AE41" s="541" t="str">
        <f>[1]!vnd(AD41)</f>
        <v>Chín triệu, không trăm mười nghìn, tám trăm đồng chẵn.</v>
      </c>
    </row>
    <row r="42" spans="1:31" ht="34.5" customHeight="1" x14ac:dyDescent="0.25">
      <c r="A42" s="542">
        <v>56</v>
      </c>
      <c r="B42" s="542">
        <v>38</v>
      </c>
      <c r="C42" s="310" t="s">
        <v>1712</v>
      </c>
      <c r="D42" s="355" t="s">
        <v>35</v>
      </c>
      <c r="E42" s="311" t="s">
        <v>1692</v>
      </c>
      <c r="F42" s="571" t="s">
        <v>2030</v>
      </c>
      <c r="G42" s="356" t="s">
        <v>1713</v>
      </c>
      <c r="H42" s="542" t="s">
        <v>40</v>
      </c>
      <c r="I42" s="542" t="s">
        <v>1372</v>
      </c>
      <c r="J42" s="543">
        <v>231.2</v>
      </c>
      <c r="K42" s="546">
        <v>35.1</v>
      </c>
      <c r="L42" s="543">
        <f t="shared" si="8"/>
        <v>196.1</v>
      </c>
      <c r="M42" s="543" t="s">
        <v>28</v>
      </c>
      <c r="N42" s="542" t="s">
        <v>168</v>
      </c>
      <c r="O42" s="542" t="s">
        <v>1373</v>
      </c>
      <c r="P42" s="406">
        <v>231.2</v>
      </c>
      <c r="Q42" s="406">
        <v>1897.1999999999998</v>
      </c>
      <c r="R42" s="359">
        <f t="shared" si="1"/>
        <v>1.8500948766603419E-2</v>
      </c>
      <c r="S42" s="360">
        <v>1</v>
      </c>
      <c r="T42" s="438" t="s">
        <v>2021</v>
      </c>
      <c r="U42" s="283" t="s">
        <v>1917</v>
      </c>
      <c r="V42" s="285" t="s">
        <v>1715</v>
      </c>
      <c r="W42" s="286" t="s">
        <v>1716</v>
      </c>
      <c r="X42" s="507">
        <f t="shared" si="2"/>
        <v>5440500</v>
      </c>
      <c r="Y42" s="507">
        <f t="shared" si="5"/>
        <v>27202500</v>
      </c>
      <c r="Z42" s="507">
        <f t="shared" si="3"/>
        <v>480000</v>
      </c>
      <c r="AA42" s="507">
        <v>0</v>
      </c>
      <c r="AB42" s="507">
        <f t="shared" si="4"/>
        <v>105300</v>
      </c>
      <c r="AC42" s="507">
        <f t="shared" si="6"/>
        <v>27787800</v>
      </c>
      <c r="AD42" s="507">
        <f t="shared" si="7"/>
        <v>33228300</v>
      </c>
      <c r="AE42" s="541" t="str">
        <f>[1]!vnd(AD42)</f>
        <v>Ba mươi ba triệu, hai trăm hai mươi tám nghìn, ba trăm đồng chẵn.</v>
      </c>
    </row>
    <row r="43" spans="1:31" ht="34.5" customHeight="1" x14ac:dyDescent="0.25">
      <c r="A43" s="542">
        <v>57</v>
      </c>
      <c r="B43" s="542">
        <v>39</v>
      </c>
      <c r="C43" s="310" t="s">
        <v>1718</v>
      </c>
      <c r="D43" s="355" t="s">
        <v>35</v>
      </c>
      <c r="E43" s="311" t="s">
        <v>1691</v>
      </c>
      <c r="F43" s="571" t="s">
        <v>2030</v>
      </c>
      <c r="G43" s="356" t="s">
        <v>1719</v>
      </c>
      <c r="H43" s="542" t="s">
        <v>40</v>
      </c>
      <c r="I43" s="542" t="s">
        <v>1399</v>
      </c>
      <c r="J43" s="543">
        <v>355.3</v>
      </c>
      <c r="K43" s="546">
        <v>40.799999999999997</v>
      </c>
      <c r="L43" s="543">
        <f t="shared" si="8"/>
        <v>314.5</v>
      </c>
      <c r="M43" s="543" t="s">
        <v>28</v>
      </c>
      <c r="N43" s="542" t="s">
        <v>168</v>
      </c>
      <c r="O43" s="542" t="s">
        <v>1400</v>
      </c>
      <c r="P43" s="406">
        <v>355.3</v>
      </c>
      <c r="Q43" s="406">
        <v>3420</v>
      </c>
      <c r="R43" s="359">
        <f t="shared" si="1"/>
        <v>1.1929824561403507E-2</v>
      </c>
      <c r="S43" s="360">
        <v>4</v>
      </c>
      <c r="T43" s="438" t="s">
        <v>2021</v>
      </c>
      <c r="U43" s="283" t="s">
        <v>1917</v>
      </c>
      <c r="V43" s="285" t="s">
        <v>1953</v>
      </c>
      <c r="W43" s="285" t="s">
        <v>25</v>
      </c>
      <c r="X43" s="507">
        <f t="shared" si="2"/>
        <v>6324000</v>
      </c>
      <c r="Y43" s="507">
        <f t="shared" si="5"/>
        <v>31620000</v>
      </c>
      <c r="Z43" s="507">
        <f t="shared" si="3"/>
        <v>1920000</v>
      </c>
      <c r="AA43" s="507">
        <v>0</v>
      </c>
      <c r="AB43" s="507">
        <f t="shared" si="4"/>
        <v>122399.99999999999</v>
      </c>
      <c r="AC43" s="507">
        <f t="shared" si="6"/>
        <v>33662400</v>
      </c>
      <c r="AD43" s="507">
        <f t="shared" si="7"/>
        <v>39986400</v>
      </c>
      <c r="AE43" s="541" t="str">
        <f>[1]!vnd(AD43)</f>
        <v>Ba mươi chín triệu, chín trăm tám mươi sáu nghìn, bốn trăm đồng chẵn.</v>
      </c>
    </row>
    <row r="44" spans="1:31" ht="34.5" customHeight="1" x14ac:dyDescent="0.25">
      <c r="A44" s="542">
        <v>59</v>
      </c>
      <c r="B44" s="542">
        <v>40</v>
      </c>
      <c r="C44" s="310" t="s">
        <v>1721</v>
      </c>
      <c r="D44" s="355" t="s">
        <v>35</v>
      </c>
      <c r="E44" s="311" t="s">
        <v>1692</v>
      </c>
      <c r="F44" s="571" t="s">
        <v>2030</v>
      </c>
      <c r="G44" s="356" t="s">
        <v>1722</v>
      </c>
      <c r="H44" s="542" t="s">
        <v>40</v>
      </c>
      <c r="I44" s="542" t="s">
        <v>1424</v>
      </c>
      <c r="J44" s="543">
        <v>228.9</v>
      </c>
      <c r="K44" s="546">
        <v>31.8</v>
      </c>
      <c r="L44" s="543">
        <f t="shared" si="8"/>
        <v>197.1</v>
      </c>
      <c r="M44" s="543" t="s">
        <v>28</v>
      </c>
      <c r="N44" s="542" t="s">
        <v>168</v>
      </c>
      <c r="O44" s="542" t="s">
        <v>1425</v>
      </c>
      <c r="P44" s="406">
        <v>228.9</v>
      </c>
      <c r="Q44" s="406">
        <v>1835.9999999999998</v>
      </c>
      <c r="R44" s="359">
        <f t="shared" si="1"/>
        <v>1.7320261437908498E-2</v>
      </c>
      <c r="S44" s="360">
        <v>6</v>
      </c>
      <c r="T44" s="438" t="s">
        <v>2021</v>
      </c>
      <c r="U44" s="283" t="s">
        <v>1917</v>
      </c>
      <c r="V44" s="285" t="s">
        <v>1724</v>
      </c>
      <c r="W44" s="286" t="s">
        <v>25</v>
      </c>
      <c r="X44" s="507">
        <f t="shared" si="2"/>
        <v>4929000</v>
      </c>
      <c r="Y44" s="507">
        <f t="shared" si="5"/>
        <v>24645000</v>
      </c>
      <c r="Z44" s="507">
        <f t="shared" si="3"/>
        <v>2880000</v>
      </c>
      <c r="AA44" s="507">
        <v>0</v>
      </c>
      <c r="AB44" s="507">
        <f t="shared" si="4"/>
        <v>95400</v>
      </c>
      <c r="AC44" s="507">
        <f t="shared" si="6"/>
        <v>27620400</v>
      </c>
      <c r="AD44" s="507">
        <f t="shared" si="7"/>
        <v>32549400</v>
      </c>
      <c r="AE44" s="541" t="str">
        <f>[1]!vnd(AD44)</f>
        <v>Ba mươi hai triệu, năm trăm bốn mươi chín nghìn, bốn trăm đồng chẵn.</v>
      </c>
    </row>
    <row r="45" spans="1:31" ht="34.5" customHeight="1" x14ac:dyDescent="0.25">
      <c r="A45" s="542">
        <v>60</v>
      </c>
      <c r="B45" s="542">
        <v>41</v>
      </c>
      <c r="C45" s="311" t="s">
        <v>1729</v>
      </c>
      <c r="D45" s="355" t="s">
        <v>35</v>
      </c>
      <c r="E45" s="311" t="s">
        <v>1691</v>
      </c>
      <c r="F45" s="571" t="s">
        <v>2030</v>
      </c>
      <c r="G45" s="356" t="s">
        <v>1726</v>
      </c>
      <c r="H45" s="542" t="s">
        <v>40</v>
      </c>
      <c r="I45" s="542" t="s">
        <v>713</v>
      </c>
      <c r="J45" s="543">
        <v>213.3</v>
      </c>
      <c r="K45" s="546">
        <v>30.4</v>
      </c>
      <c r="L45" s="543">
        <f t="shared" si="8"/>
        <v>182.9</v>
      </c>
      <c r="M45" s="543" t="s">
        <v>28</v>
      </c>
      <c r="N45" s="542" t="s">
        <v>168</v>
      </c>
      <c r="O45" s="542" t="s">
        <v>1566</v>
      </c>
      <c r="P45" s="406">
        <v>213.3</v>
      </c>
      <c r="Q45" s="406">
        <v>1404</v>
      </c>
      <c r="R45" s="359">
        <f t="shared" si="1"/>
        <v>2.1652421652421653E-2</v>
      </c>
      <c r="S45" s="360">
        <v>4</v>
      </c>
      <c r="T45" s="438" t="s">
        <v>2021</v>
      </c>
      <c r="U45" s="283" t="s">
        <v>1917</v>
      </c>
      <c r="V45" s="285" t="s">
        <v>1727</v>
      </c>
      <c r="W45" s="286" t="s">
        <v>25</v>
      </c>
      <c r="X45" s="507">
        <f t="shared" si="2"/>
        <v>4712000</v>
      </c>
      <c r="Y45" s="507">
        <f t="shared" si="5"/>
        <v>23560000</v>
      </c>
      <c r="Z45" s="507">
        <f t="shared" si="3"/>
        <v>1920000</v>
      </c>
      <c r="AA45" s="507">
        <v>0</v>
      </c>
      <c r="AB45" s="507">
        <f t="shared" si="4"/>
        <v>91200</v>
      </c>
      <c r="AC45" s="507">
        <f t="shared" si="6"/>
        <v>25571200</v>
      </c>
      <c r="AD45" s="507">
        <f t="shared" si="7"/>
        <v>30283200</v>
      </c>
      <c r="AE45" s="541" t="str">
        <f>[1]!vnd(AD45)</f>
        <v>Ba mươi triệu, hai trăm tám mươi ba nghìn, hai trăm đồng chẵn.</v>
      </c>
    </row>
    <row r="46" spans="1:31" ht="34.5" customHeight="1" x14ac:dyDescent="0.25">
      <c r="A46" s="542">
        <v>61</v>
      </c>
      <c r="B46" s="542">
        <v>42</v>
      </c>
      <c r="C46" s="311" t="s">
        <v>1730</v>
      </c>
      <c r="D46" s="355" t="s">
        <v>35</v>
      </c>
      <c r="E46" s="311" t="s">
        <v>1691</v>
      </c>
      <c r="F46" s="571" t="s">
        <v>2030</v>
      </c>
      <c r="G46" s="356" t="s">
        <v>1731</v>
      </c>
      <c r="H46" s="542" t="s">
        <v>40</v>
      </c>
      <c r="I46" s="542" t="s">
        <v>1482</v>
      </c>
      <c r="J46" s="543">
        <v>492.7</v>
      </c>
      <c r="K46" s="546">
        <v>58.1</v>
      </c>
      <c r="L46" s="543">
        <f t="shared" si="8"/>
        <v>434.59999999999997</v>
      </c>
      <c r="M46" s="543" t="s">
        <v>28</v>
      </c>
      <c r="N46" s="542" t="s">
        <v>168</v>
      </c>
      <c r="O46" s="542" t="s">
        <v>1483</v>
      </c>
      <c r="P46" s="406">
        <v>492.7</v>
      </c>
      <c r="Q46" s="406">
        <v>3924</v>
      </c>
      <c r="R46" s="359">
        <f t="shared" si="1"/>
        <v>1.480632008154944E-2</v>
      </c>
      <c r="S46" s="360">
        <v>7</v>
      </c>
      <c r="T46" s="438" t="s">
        <v>2021</v>
      </c>
      <c r="U46" s="283" t="s">
        <v>1917</v>
      </c>
      <c r="V46" s="285" t="s">
        <v>1732</v>
      </c>
      <c r="W46" s="286" t="s">
        <v>25</v>
      </c>
      <c r="X46" s="507">
        <f t="shared" si="2"/>
        <v>9005500</v>
      </c>
      <c r="Y46" s="507">
        <f t="shared" si="5"/>
        <v>45027500</v>
      </c>
      <c r="Z46" s="507">
        <f t="shared" si="3"/>
        <v>3360000</v>
      </c>
      <c r="AA46" s="507">
        <v>0</v>
      </c>
      <c r="AB46" s="507">
        <f t="shared" si="4"/>
        <v>174300</v>
      </c>
      <c r="AC46" s="507">
        <f t="shared" si="6"/>
        <v>48561800</v>
      </c>
      <c r="AD46" s="507">
        <f t="shared" si="7"/>
        <v>57567300</v>
      </c>
      <c r="AE46" s="541" t="str">
        <f>[1]!vnd(AD46)</f>
        <v>Năm mươi bảy triệu, năm trăm sáu mươi bảy nghìn, ba trăm đồng chẵn.</v>
      </c>
    </row>
    <row r="47" spans="1:31" ht="34.5" customHeight="1" x14ac:dyDescent="0.25">
      <c r="A47" s="542">
        <v>63</v>
      </c>
      <c r="B47" s="542">
        <v>43</v>
      </c>
      <c r="C47" s="310" t="s">
        <v>1740</v>
      </c>
      <c r="D47" s="355" t="s">
        <v>35</v>
      </c>
      <c r="E47" s="311" t="s">
        <v>1691</v>
      </c>
      <c r="F47" s="571" t="s">
        <v>2030</v>
      </c>
      <c r="G47" s="356" t="s">
        <v>1741</v>
      </c>
      <c r="H47" s="542" t="s">
        <v>40</v>
      </c>
      <c r="I47" s="542" t="s">
        <v>1497</v>
      </c>
      <c r="J47" s="543">
        <v>198.2</v>
      </c>
      <c r="K47" s="546">
        <v>29.5</v>
      </c>
      <c r="L47" s="543">
        <f t="shared" si="8"/>
        <v>168.7</v>
      </c>
      <c r="M47" s="543" t="s">
        <v>28</v>
      </c>
      <c r="N47" s="542" t="s">
        <v>168</v>
      </c>
      <c r="O47" s="542" t="s">
        <v>1498</v>
      </c>
      <c r="P47" s="406">
        <v>198.2</v>
      </c>
      <c r="Q47" s="406">
        <v>1620</v>
      </c>
      <c r="R47" s="359">
        <f t="shared" si="1"/>
        <v>1.8209876543209876E-2</v>
      </c>
      <c r="S47" s="360">
        <v>3</v>
      </c>
      <c r="T47" s="438" t="s">
        <v>2021</v>
      </c>
      <c r="U47" s="283" t="s">
        <v>1917</v>
      </c>
      <c r="V47" s="285" t="s">
        <v>1742</v>
      </c>
      <c r="W47" s="286" t="s">
        <v>25</v>
      </c>
      <c r="X47" s="507">
        <f t="shared" si="2"/>
        <v>4572500</v>
      </c>
      <c r="Y47" s="507">
        <f t="shared" si="5"/>
        <v>22862500</v>
      </c>
      <c r="Z47" s="507">
        <f t="shared" si="3"/>
        <v>1440000</v>
      </c>
      <c r="AA47" s="507">
        <v>0</v>
      </c>
      <c r="AB47" s="507">
        <f t="shared" si="4"/>
        <v>88500</v>
      </c>
      <c r="AC47" s="507">
        <f t="shared" si="6"/>
        <v>24391000</v>
      </c>
      <c r="AD47" s="507">
        <f t="shared" si="7"/>
        <v>28963500</v>
      </c>
      <c r="AE47" s="541" t="str">
        <f>[1]!vnd(AD47)</f>
        <v>Hai mươi tám triệu, chín trăm sáu mươi ba nghìn, năm trăm đồng chẵn.</v>
      </c>
    </row>
    <row r="48" spans="1:31" ht="34.5" customHeight="1" x14ac:dyDescent="0.25">
      <c r="A48" s="542">
        <v>64</v>
      </c>
      <c r="B48" s="542">
        <v>44</v>
      </c>
      <c r="C48" s="310" t="s">
        <v>1506</v>
      </c>
      <c r="D48" s="355" t="s">
        <v>35</v>
      </c>
      <c r="E48" s="311" t="s">
        <v>1691</v>
      </c>
      <c r="F48" s="571" t="s">
        <v>2030</v>
      </c>
      <c r="G48" s="356" t="s">
        <v>1507</v>
      </c>
      <c r="H48" s="542" t="s">
        <v>40</v>
      </c>
      <c r="I48" s="542" t="s">
        <v>1511</v>
      </c>
      <c r="J48" s="543">
        <v>265.89999999999998</v>
      </c>
      <c r="K48" s="546">
        <v>52.6</v>
      </c>
      <c r="L48" s="543">
        <f t="shared" si="8"/>
        <v>213.29999999999998</v>
      </c>
      <c r="M48" s="543" t="s">
        <v>28</v>
      </c>
      <c r="N48" s="542" t="s">
        <v>168</v>
      </c>
      <c r="O48" s="542" t="s">
        <v>1512</v>
      </c>
      <c r="P48" s="406">
        <v>265.89999999999998</v>
      </c>
      <c r="Q48" s="406">
        <v>2304</v>
      </c>
      <c r="R48" s="359">
        <f t="shared" si="1"/>
        <v>2.2829861111111113E-2</v>
      </c>
      <c r="S48" s="360">
        <v>8</v>
      </c>
      <c r="T48" s="438" t="s">
        <v>2021</v>
      </c>
      <c r="U48" s="283" t="s">
        <v>1917</v>
      </c>
      <c r="V48" s="285" t="s">
        <v>1509</v>
      </c>
      <c r="W48" s="286" t="s">
        <v>25</v>
      </c>
      <c r="X48" s="507">
        <f t="shared" si="2"/>
        <v>8153000</v>
      </c>
      <c r="Y48" s="507">
        <f t="shared" si="5"/>
        <v>40765000</v>
      </c>
      <c r="Z48" s="507">
        <f t="shared" si="3"/>
        <v>3840000</v>
      </c>
      <c r="AA48" s="507">
        <v>0</v>
      </c>
      <c r="AB48" s="507">
        <f t="shared" si="4"/>
        <v>157800</v>
      </c>
      <c r="AC48" s="507">
        <f t="shared" si="6"/>
        <v>44762800</v>
      </c>
      <c r="AD48" s="507">
        <f t="shared" si="7"/>
        <v>52915800</v>
      </c>
      <c r="AE48" s="541" t="str">
        <f>[1]!vnd(AD48)</f>
        <v>Năm mươi hai triệu, chín trăm mười lăm nghìn, tám trăm đồng chẵn.</v>
      </c>
    </row>
    <row r="49" spans="1:31" ht="34.5" customHeight="1" x14ac:dyDescent="0.25">
      <c r="A49" s="542">
        <v>65</v>
      </c>
      <c r="B49" s="542">
        <v>45</v>
      </c>
      <c r="C49" s="311" t="s">
        <v>1747</v>
      </c>
      <c r="D49" s="355" t="s">
        <v>35</v>
      </c>
      <c r="E49" s="311" t="s">
        <v>1692</v>
      </c>
      <c r="F49" s="571" t="s">
        <v>2030</v>
      </c>
      <c r="G49" s="356" t="s">
        <v>1976</v>
      </c>
      <c r="H49" s="542" t="s">
        <v>48</v>
      </c>
      <c r="I49" s="542" t="s">
        <v>626</v>
      </c>
      <c r="J49" s="543">
        <v>356.9</v>
      </c>
      <c r="K49" s="546">
        <v>42.7</v>
      </c>
      <c r="L49" s="543">
        <f t="shared" si="8"/>
        <v>314.2</v>
      </c>
      <c r="M49" s="543" t="s">
        <v>28</v>
      </c>
      <c r="N49" s="542" t="s">
        <v>168</v>
      </c>
      <c r="O49" s="542" t="s">
        <v>1529</v>
      </c>
      <c r="P49" s="406">
        <v>356.9</v>
      </c>
      <c r="Q49" s="406">
        <v>2988.0000000000005</v>
      </c>
      <c r="R49" s="359">
        <f t="shared" si="1"/>
        <v>1.4290495314591698E-2</v>
      </c>
      <c r="S49" s="363" t="s">
        <v>1981</v>
      </c>
      <c r="T49" s="438" t="s">
        <v>2021</v>
      </c>
      <c r="U49" s="283" t="s">
        <v>1917</v>
      </c>
      <c r="V49" s="285" t="s">
        <v>1527</v>
      </c>
      <c r="W49" s="286" t="s">
        <v>25</v>
      </c>
      <c r="X49" s="507">
        <f t="shared" si="2"/>
        <v>6618500</v>
      </c>
      <c r="Y49" s="507">
        <f t="shared" si="5"/>
        <v>33092500</v>
      </c>
      <c r="Z49" s="507">
        <f t="shared" si="3"/>
        <v>1920000</v>
      </c>
      <c r="AA49" s="507">
        <v>0</v>
      </c>
      <c r="AB49" s="507">
        <f t="shared" si="4"/>
        <v>128100.00000000001</v>
      </c>
      <c r="AC49" s="507">
        <f t="shared" si="6"/>
        <v>35140600</v>
      </c>
      <c r="AD49" s="507">
        <f t="shared" si="7"/>
        <v>41759100</v>
      </c>
      <c r="AE49" s="541" t="str">
        <f>[1]!vnd(AD49)</f>
        <v>Bốn mươi mốt triệu, bảy trăm năm mươi chín nghìn, một trăm đồng chẵn.</v>
      </c>
    </row>
    <row r="50" spans="1:31" ht="34.5" customHeight="1" x14ac:dyDescent="0.25">
      <c r="A50" s="542">
        <v>66</v>
      </c>
      <c r="B50" s="542">
        <v>46</v>
      </c>
      <c r="C50" s="276" t="s">
        <v>1797</v>
      </c>
      <c r="D50" s="365" t="s">
        <v>1897</v>
      </c>
      <c r="E50" s="366" t="s">
        <v>1621</v>
      </c>
      <c r="F50" s="571" t="s">
        <v>2030</v>
      </c>
      <c r="G50" s="367" t="s">
        <v>1831</v>
      </c>
      <c r="H50" s="280" t="s">
        <v>425</v>
      </c>
      <c r="I50" s="280" t="s">
        <v>425</v>
      </c>
      <c r="J50" s="281">
        <v>150.4</v>
      </c>
      <c r="K50" s="368">
        <v>30.4</v>
      </c>
      <c r="L50" s="281">
        <v>120</v>
      </c>
      <c r="M50" s="281" t="s">
        <v>28</v>
      </c>
      <c r="N50" s="280">
        <v>3</v>
      </c>
      <c r="O50" s="280">
        <v>1</v>
      </c>
      <c r="P50" s="543">
        <v>150.4</v>
      </c>
      <c r="Q50" s="406">
        <v>3924</v>
      </c>
      <c r="R50" s="359">
        <f t="shared" si="1"/>
        <v>7.7471967380224258E-3</v>
      </c>
      <c r="S50" s="360">
        <v>3</v>
      </c>
      <c r="T50" s="438" t="s">
        <v>2022</v>
      </c>
      <c r="U50" s="369">
        <v>45813</v>
      </c>
      <c r="V50" s="285" t="s">
        <v>1920</v>
      </c>
      <c r="W50" s="286" t="s">
        <v>1588</v>
      </c>
      <c r="X50" s="507">
        <f t="shared" si="2"/>
        <v>4712000</v>
      </c>
      <c r="Y50" s="507">
        <f t="shared" si="5"/>
        <v>23560000</v>
      </c>
      <c r="Z50" s="507">
        <f t="shared" si="3"/>
        <v>1440000</v>
      </c>
      <c r="AA50" s="507">
        <v>0</v>
      </c>
      <c r="AB50" s="507">
        <f t="shared" si="4"/>
        <v>91200</v>
      </c>
      <c r="AC50" s="507">
        <f t="shared" si="6"/>
        <v>25091200</v>
      </c>
      <c r="AD50" s="507">
        <f t="shared" si="7"/>
        <v>29803200</v>
      </c>
      <c r="AE50" s="541" t="str">
        <f>[1]!vnd(AD50)</f>
        <v>Hai mươi chín triệu, tám trăm lẻ ba nghìn, hai trăm đồng chẵn.</v>
      </c>
    </row>
    <row r="51" spans="1:31" ht="34.5" customHeight="1" x14ac:dyDescent="0.25">
      <c r="A51" s="542">
        <v>67</v>
      </c>
      <c r="B51" s="542">
        <v>47</v>
      </c>
      <c r="C51" s="276" t="s">
        <v>1798</v>
      </c>
      <c r="D51" s="365" t="s">
        <v>1897</v>
      </c>
      <c r="E51" s="366" t="s">
        <v>1621</v>
      </c>
      <c r="F51" s="571" t="s">
        <v>2030</v>
      </c>
      <c r="G51" s="367" t="s">
        <v>1832</v>
      </c>
      <c r="H51" s="280" t="s">
        <v>425</v>
      </c>
      <c r="I51" s="280" t="s">
        <v>431</v>
      </c>
      <c r="J51" s="281">
        <v>108.1</v>
      </c>
      <c r="K51" s="368">
        <v>26.1</v>
      </c>
      <c r="L51" s="281">
        <v>82</v>
      </c>
      <c r="M51" s="281" t="s">
        <v>28</v>
      </c>
      <c r="N51" s="280">
        <v>3</v>
      </c>
      <c r="O51" s="280" t="s">
        <v>1956</v>
      </c>
      <c r="P51" s="573">
        <v>108.1</v>
      </c>
      <c r="Q51" s="406">
        <v>2015.9999999999998</v>
      </c>
      <c r="R51" s="359">
        <f t="shared" si="1"/>
        <v>1.2946428571428574E-2</v>
      </c>
      <c r="S51" s="360">
        <v>2</v>
      </c>
      <c r="T51" s="438" t="s">
        <v>2022</v>
      </c>
      <c r="U51" s="369">
        <v>45813</v>
      </c>
      <c r="V51" s="285" t="s">
        <v>1922</v>
      </c>
      <c r="W51" s="286" t="s">
        <v>25</v>
      </c>
      <c r="X51" s="507">
        <f t="shared" si="2"/>
        <v>4045500</v>
      </c>
      <c r="Y51" s="507">
        <f t="shared" si="5"/>
        <v>20227500</v>
      </c>
      <c r="Z51" s="507">
        <f t="shared" si="3"/>
        <v>960000</v>
      </c>
      <c r="AA51" s="507">
        <v>0</v>
      </c>
      <c r="AB51" s="507">
        <f t="shared" si="4"/>
        <v>78300</v>
      </c>
      <c r="AC51" s="507">
        <f t="shared" si="6"/>
        <v>21265800</v>
      </c>
      <c r="AD51" s="507">
        <f t="shared" si="7"/>
        <v>25311300</v>
      </c>
      <c r="AE51" s="541" t="str">
        <f>[1]!vnd(AD51)</f>
        <v>Hai mươi lăm triệu, ba trăm mười một nghìn, ba trăm đồng chẵn.</v>
      </c>
    </row>
    <row r="52" spans="1:31" ht="34.5" customHeight="1" x14ac:dyDescent="0.25">
      <c r="A52" s="542">
        <v>68</v>
      </c>
      <c r="B52" s="542">
        <v>48</v>
      </c>
      <c r="C52" s="276" t="s">
        <v>1583</v>
      </c>
      <c r="D52" s="365" t="s">
        <v>1897</v>
      </c>
      <c r="E52" s="366" t="s">
        <v>1621</v>
      </c>
      <c r="F52" s="571" t="s">
        <v>2030</v>
      </c>
      <c r="G52" s="367" t="s">
        <v>1585</v>
      </c>
      <c r="H52" s="280" t="s">
        <v>425</v>
      </c>
      <c r="I52" s="280" t="s">
        <v>626</v>
      </c>
      <c r="J52" s="281">
        <v>252</v>
      </c>
      <c r="K52" s="368">
        <v>64.599999999999994</v>
      </c>
      <c r="L52" s="281">
        <v>187.4</v>
      </c>
      <c r="M52" s="281" t="s">
        <v>28</v>
      </c>
      <c r="N52" s="280">
        <v>3</v>
      </c>
      <c r="O52" s="280" t="s">
        <v>424</v>
      </c>
      <c r="P52" s="573">
        <v>252</v>
      </c>
      <c r="Q52" s="406">
        <v>5932.8</v>
      </c>
      <c r="R52" s="359">
        <f t="shared" si="1"/>
        <v>1.0888619201725996E-2</v>
      </c>
      <c r="S52" s="360">
        <v>2</v>
      </c>
      <c r="T52" s="438" t="s">
        <v>2022</v>
      </c>
      <c r="U52" s="369">
        <v>45813</v>
      </c>
      <c r="V52" s="285" t="s">
        <v>1587</v>
      </c>
      <c r="W52" s="286" t="s">
        <v>1588</v>
      </c>
      <c r="X52" s="507">
        <f t="shared" si="2"/>
        <v>10013000</v>
      </c>
      <c r="Y52" s="507">
        <f t="shared" si="5"/>
        <v>50065000</v>
      </c>
      <c r="Z52" s="507">
        <f t="shared" si="3"/>
        <v>960000</v>
      </c>
      <c r="AA52" s="507">
        <v>0</v>
      </c>
      <c r="AB52" s="507">
        <f t="shared" si="4"/>
        <v>193799.99999999997</v>
      </c>
      <c r="AC52" s="507">
        <f t="shared" si="6"/>
        <v>51218800</v>
      </c>
      <c r="AD52" s="507">
        <f t="shared" si="7"/>
        <v>61231800</v>
      </c>
      <c r="AE52" s="541" t="str">
        <f>[1]!vnd(AD52)</f>
        <v>Sáu mươi mốt triệu, hai trăm ba mươi mốt nghìn, tám trăm đồng chẵn.</v>
      </c>
    </row>
    <row r="53" spans="1:31" ht="34.5" customHeight="1" x14ac:dyDescent="0.25">
      <c r="A53" s="542">
        <v>69</v>
      </c>
      <c r="B53" s="542">
        <v>49</v>
      </c>
      <c r="C53" s="276" t="s">
        <v>1799</v>
      </c>
      <c r="D53" s="365" t="s">
        <v>1897</v>
      </c>
      <c r="E53" s="366" t="s">
        <v>1621</v>
      </c>
      <c r="F53" s="571" t="s">
        <v>2030</v>
      </c>
      <c r="G53" s="367" t="s">
        <v>1833</v>
      </c>
      <c r="H53" s="280" t="s">
        <v>425</v>
      </c>
      <c r="I53" s="280" t="s">
        <v>27</v>
      </c>
      <c r="J53" s="281">
        <v>144</v>
      </c>
      <c r="K53" s="368">
        <v>39.799999999999997</v>
      </c>
      <c r="L53" s="281">
        <v>104.2</v>
      </c>
      <c r="M53" s="281" t="s">
        <v>28</v>
      </c>
      <c r="N53" s="280">
        <v>3</v>
      </c>
      <c r="O53" s="280" t="s">
        <v>48</v>
      </c>
      <c r="P53" s="573">
        <v>144</v>
      </c>
      <c r="Q53" s="406">
        <v>3157.2</v>
      </c>
      <c r="R53" s="359">
        <f t="shared" si="1"/>
        <v>1.2606106676802229E-2</v>
      </c>
      <c r="S53" s="360">
        <v>5</v>
      </c>
      <c r="T53" s="438" t="s">
        <v>2022</v>
      </c>
      <c r="U53" s="369">
        <v>45813</v>
      </c>
      <c r="V53" s="285" t="s">
        <v>1923</v>
      </c>
      <c r="W53" s="286" t="s">
        <v>1588</v>
      </c>
      <c r="X53" s="507">
        <f t="shared" si="2"/>
        <v>6169000</v>
      </c>
      <c r="Y53" s="507">
        <f t="shared" si="5"/>
        <v>30845000</v>
      </c>
      <c r="Z53" s="507">
        <f t="shared" si="3"/>
        <v>2400000</v>
      </c>
      <c r="AA53" s="507">
        <v>0</v>
      </c>
      <c r="AB53" s="507">
        <f t="shared" si="4"/>
        <v>119399.99999999999</v>
      </c>
      <c r="AC53" s="507">
        <f t="shared" si="6"/>
        <v>33364400</v>
      </c>
      <c r="AD53" s="507">
        <f t="shared" si="7"/>
        <v>39533400</v>
      </c>
      <c r="AE53" s="541" t="str">
        <f>[1]!vnd(AD53)</f>
        <v>Ba mươi chín triệu, năm trăm ba mươi ba nghìn, bốn trăm đồng chẵn.</v>
      </c>
    </row>
    <row r="54" spans="1:31" ht="34.5" customHeight="1" x14ac:dyDescent="0.25">
      <c r="A54" s="542">
        <v>70</v>
      </c>
      <c r="B54" s="542">
        <v>50</v>
      </c>
      <c r="C54" s="276" t="s">
        <v>1800</v>
      </c>
      <c r="D54" s="365" t="s">
        <v>1897</v>
      </c>
      <c r="E54" s="366" t="s">
        <v>1621</v>
      </c>
      <c r="F54" s="571" t="s">
        <v>2030</v>
      </c>
      <c r="G54" s="367" t="s">
        <v>1834</v>
      </c>
      <c r="H54" s="280" t="s">
        <v>425</v>
      </c>
      <c r="I54" s="280" t="s">
        <v>424</v>
      </c>
      <c r="J54" s="281">
        <v>186.9</v>
      </c>
      <c r="K54" s="368">
        <v>52.4</v>
      </c>
      <c r="L54" s="281">
        <v>134.5</v>
      </c>
      <c r="M54" s="281" t="s">
        <v>28</v>
      </c>
      <c r="N54" s="280">
        <v>3</v>
      </c>
      <c r="O54" s="280" t="s">
        <v>27</v>
      </c>
      <c r="P54" s="573">
        <v>186.9</v>
      </c>
      <c r="Q54" s="406">
        <v>3099.6</v>
      </c>
      <c r="R54" s="359">
        <f t="shared" si="1"/>
        <v>1.690540714930959E-2</v>
      </c>
      <c r="S54" s="360">
        <v>4</v>
      </c>
      <c r="T54" s="438" t="s">
        <v>2022</v>
      </c>
      <c r="U54" s="369">
        <v>45813</v>
      </c>
      <c r="V54" s="285" t="s">
        <v>2000</v>
      </c>
      <c r="W54" s="286" t="s">
        <v>1588</v>
      </c>
      <c r="X54" s="507">
        <f t="shared" si="2"/>
        <v>8122000</v>
      </c>
      <c r="Y54" s="507">
        <f t="shared" si="5"/>
        <v>40610000</v>
      </c>
      <c r="Z54" s="507">
        <f t="shared" si="3"/>
        <v>1920000</v>
      </c>
      <c r="AA54" s="507">
        <v>0</v>
      </c>
      <c r="AB54" s="507">
        <f t="shared" si="4"/>
        <v>157200</v>
      </c>
      <c r="AC54" s="507">
        <f t="shared" si="6"/>
        <v>42687200</v>
      </c>
      <c r="AD54" s="507">
        <f t="shared" si="7"/>
        <v>50809200</v>
      </c>
      <c r="AE54" s="541" t="str">
        <f>[1]!vnd(AD54)</f>
        <v>Năm mươi triệu, tám trăm lẻ chín nghìn, hai trăm đồng chẵn.</v>
      </c>
    </row>
    <row r="55" spans="1:31" ht="34.5" customHeight="1" x14ac:dyDescent="0.25">
      <c r="A55" s="544">
        <v>71</v>
      </c>
      <c r="B55" s="742">
        <v>51</v>
      </c>
      <c r="C55" s="761" t="s">
        <v>1801</v>
      </c>
      <c r="D55" s="727" t="s">
        <v>1897</v>
      </c>
      <c r="E55" s="366" t="s">
        <v>1621</v>
      </c>
      <c r="F55" s="571" t="s">
        <v>2030</v>
      </c>
      <c r="G55" s="763" t="s">
        <v>1835</v>
      </c>
      <c r="H55" s="280" t="s">
        <v>425</v>
      </c>
      <c r="I55" s="280" t="s">
        <v>40</v>
      </c>
      <c r="J55" s="281">
        <v>352.8</v>
      </c>
      <c r="K55" s="368">
        <v>118.1</v>
      </c>
      <c r="L55" s="281">
        <v>234.7</v>
      </c>
      <c r="M55" s="281" t="s">
        <v>28</v>
      </c>
      <c r="N55" s="280">
        <v>3</v>
      </c>
      <c r="O55" s="280" t="s">
        <v>118</v>
      </c>
      <c r="P55" s="573">
        <v>352.8</v>
      </c>
      <c r="Q55" s="729">
        <v>8506.7999999999993</v>
      </c>
      <c r="R55" s="713">
        <f>(K55+K56)/Q55</f>
        <v>4.9325245685804306E-2</v>
      </c>
      <c r="S55" s="715">
        <v>7</v>
      </c>
      <c r="T55" s="438" t="s">
        <v>2022</v>
      </c>
      <c r="U55" s="369">
        <v>45813</v>
      </c>
      <c r="V55" s="439" t="s">
        <v>1924</v>
      </c>
      <c r="W55" s="286" t="s">
        <v>25</v>
      </c>
      <c r="X55" s="704">
        <f>(K55+K56)*155000</f>
        <v>65038000</v>
      </c>
      <c r="Y55" s="704">
        <f t="shared" si="5"/>
        <v>325190000</v>
      </c>
      <c r="Z55" s="704">
        <f t="shared" si="3"/>
        <v>3360000</v>
      </c>
      <c r="AA55" s="765">
        <v>0</v>
      </c>
      <c r="AB55" s="704">
        <f>(K55+K56)*3000</f>
        <v>1258800</v>
      </c>
      <c r="AC55" s="704">
        <f t="shared" si="6"/>
        <v>329808800</v>
      </c>
      <c r="AD55" s="704">
        <f t="shared" si="7"/>
        <v>394846800</v>
      </c>
      <c r="AE55" s="759" t="str">
        <f>[1]!vnd(AD55)</f>
        <v>Ba trăm chín mươi bốn triệu, tám trăm bốn mươi sáu nghìn, tám trăm đồng chẵn.</v>
      </c>
    </row>
    <row r="56" spans="1:31" ht="34.5" customHeight="1" x14ac:dyDescent="0.25">
      <c r="A56" s="544">
        <v>71</v>
      </c>
      <c r="B56" s="743"/>
      <c r="C56" s="762"/>
      <c r="D56" s="728"/>
      <c r="E56" s="366" t="s">
        <v>1622</v>
      </c>
      <c r="F56" s="571" t="s">
        <v>2030</v>
      </c>
      <c r="G56" s="764"/>
      <c r="H56" s="280" t="s">
        <v>425</v>
      </c>
      <c r="I56" s="280" t="s">
        <v>242</v>
      </c>
      <c r="J56" s="281">
        <v>380.1</v>
      </c>
      <c r="K56" s="368">
        <v>301.5</v>
      </c>
      <c r="L56" s="281">
        <v>78.599999999999994</v>
      </c>
      <c r="M56" s="281" t="s">
        <v>28</v>
      </c>
      <c r="N56" s="280">
        <v>3</v>
      </c>
      <c r="O56" s="280" t="s">
        <v>1957</v>
      </c>
      <c r="P56" s="573">
        <v>380.1</v>
      </c>
      <c r="Q56" s="730"/>
      <c r="R56" s="714"/>
      <c r="S56" s="716"/>
      <c r="T56" s="438" t="s">
        <v>2022</v>
      </c>
      <c r="U56" s="369">
        <v>45813</v>
      </c>
      <c r="V56" s="439" t="s">
        <v>1943</v>
      </c>
      <c r="W56" s="286" t="s">
        <v>25</v>
      </c>
      <c r="X56" s="705"/>
      <c r="Y56" s="705"/>
      <c r="Z56" s="705"/>
      <c r="AA56" s="766"/>
      <c r="AB56" s="705"/>
      <c r="AC56" s="705"/>
      <c r="AD56" s="705"/>
      <c r="AE56" s="760"/>
    </row>
    <row r="57" spans="1:31" ht="34.5" customHeight="1" x14ac:dyDescent="0.25">
      <c r="A57" s="370">
        <v>72</v>
      </c>
      <c r="B57" s="542">
        <v>52</v>
      </c>
      <c r="C57" s="276" t="s">
        <v>1802</v>
      </c>
      <c r="D57" s="365" t="s">
        <v>1897</v>
      </c>
      <c r="E57" s="366" t="s">
        <v>1621</v>
      </c>
      <c r="F57" s="571" t="s">
        <v>2030</v>
      </c>
      <c r="G57" s="367" t="s">
        <v>1836</v>
      </c>
      <c r="H57" s="280" t="s">
        <v>425</v>
      </c>
      <c r="I57" s="280" t="s">
        <v>48</v>
      </c>
      <c r="J57" s="281">
        <v>72</v>
      </c>
      <c r="K57" s="368">
        <v>23</v>
      </c>
      <c r="L57" s="281">
        <v>49</v>
      </c>
      <c r="M57" s="281" t="s">
        <v>28</v>
      </c>
      <c r="N57" s="280">
        <v>3</v>
      </c>
      <c r="O57" s="280" t="s">
        <v>1958</v>
      </c>
      <c r="P57" s="573">
        <v>72</v>
      </c>
      <c r="Q57" s="406">
        <v>3916.8</v>
      </c>
      <c r="R57" s="359">
        <f>K57/Q57</f>
        <v>5.8721405228758169E-3</v>
      </c>
      <c r="S57" s="360">
        <v>3</v>
      </c>
      <c r="T57" s="438" t="s">
        <v>2022</v>
      </c>
      <c r="U57" s="369">
        <v>45813</v>
      </c>
      <c r="V57" s="285" t="s">
        <v>1925</v>
      </c>
      <c r="W57" s="286" t="s">
        <v>1588</v>
      </c>
      <c r="X57" s="507">
        <f t="shared" si="2"/>
        <v>3565000</v>
      </c>
      <c r="Y57" s="507">
        <f t="shared" si="5"/>
        <v>17825000</v>
      </c>
      <c r="Z57" s="507">
        <f t="shared" si="3"/>
        <v>1440000</v>
      </c>
      <c r="AA57" s="507">
        <v>0</v>
      </c>
      <c r="AB57" s="507">
        <f t="shared" si="4"/>
        <v>69000</v>
      </c>
      <c r="AC57" s="507">
        <f t="shared" si="6"/>
        <v>19334000</v>
      </c>
      <c r="AD57" s="507">
        <f t="shared" si="7"/>
        <v>22899000</v>
      </c>
      <c r="AE57" s="541" t="str">
        <f>[1]!vnd(AD57)</f>
        <v>Hai mươi hai triệu, tám trăm chín mươi chín nghìn đồng chẵn.</v>
      </c>
    </row>
    <row r="58" spans="1:31" ht="34.5" customHeight="1" x14ac:dyDescent="0.25">
      <c r="A58" s="542">
        <v>73</v>
      </c>
      <c r="B58" s="542">
        <v>53</v>
      </c>
      <c r="C58" s="276" t="s">
        <v>707</v>
      </c>
      <c r="D58" s="365" t="s">
        <v>1897</v>
      </c>
      <c r="E58" s="366" t="s">
        <v>1621</v>
      </c>
      <c r="F58" s="571" t="s">
        <v>2030</v>
      </c>
      <c r="G58" s="367" t="s">
        <v>1837</v>
      </c>
      <c r="H58" s="280" t="s">
        <v>425</v>
      </c>
      <c r="I58" s="280" t="s">
        <v>457</v>
      </c>
      <c r="J58" s="281">
        <v>223</v>
      </c>
      <c r="K58" s="368">
        <v>68.599999999999994</v>
      </c>
      <c r="L58" s="281">
        <v>154.4</v>
      </c>
      <c r="M58" s="281" t="s">
        <v>28</v>
      </c>
      <c r="N58" s="280">
        <v>3</v>
      </c>
      <c r="O58" s="280" t="s">
        <v>125</v>
      </c>
      <c r="P58" s="573">
        <v>223</v>
      </c>
      <c r="Q58" s="406">
        <v>5245.2</v>
      </c>
      <c r="R58" s="359">
        <f>K58/Q58</f>
        <v>1.3078624265995577E-2</v>
      </c>
      <c r="S58" s="360">
        <v>3</v>
      </c>
      <c r="T58" s="438" t="s">
        <v>2022</v>
      </c>
      <c r="U58" s="369">
        <v>45813</v>
      </c>
      <c r="V58" s="285" t="s">
        <v>1926</v>
      </c>
      <c r="W58" s="286" t="s">
        <v>1588</v>
      </c>
      <c r="X58" s="507">
        <f t="shared" si="2"/>
        <v>10633000</v>
      </c>
      <c r="Y58" s="507">
        <f t="shared" si="5"/>
        <v>53165000</v>
      </c>
      <c r="Z58" s="507">
        <f t="shared" si="3"/>
        <v>1440000</v>
      </c>
      <c r="AA58" s="507">
        <v>0</v>
      </c>
      <c r="AB58" s="507">
        <f t="shared" si="4"/>
        <v>205799.99999999997</v>
      </c>
      <c r="AC58" s="507">
        <f t="shared" si="6"/>
        <v>54810800</v>
      </c>
      <c r="AD58" s="507">
        <f t="shared" si="7"/>
        <v>65443800</v>
      </c>
      <c r="AE58" s="541" t="str">
        <f>[1]!vnd(AD58)</f>
        <v>Sáu mươi lăm triệu, bốn trăm bốn mươi ba nghìn, tám trăm đồng chẵn.</v>
      </c>
    </row>
    <row r="59" spans="1:31" ht="34.5" customHeight="1" x14ac:dyDescent="0.25">
      <c r="A59" s="544">
        <v>74</v>
      </c>
      <c r="B59" s="742">
        <v>54</v>
      </c>
      <c r="C59" s="761" t="s">
        <v>1803</v>
      </c>
      <c r="D59" s="727" t="s">
        <v>1897</v>
      </c>
      <c r="E59" s="366" t="s">
        <v>1621</v>
      </c>
      <c r="F59" s="571" t="s">
        <v>1990</v>
      </c>
      <c r="G59" s="763" t="s">
        <v>1589</v>
      </c>
      <c r="H59" s="280" t="s">
        <v>425</v>
      </c>
      <c r="I59" s="280" t="s">
        <v>56</v>
      </c>
      <c r="J59" s="281">
        <v>108.1</v>
      </c>
      <c r="K59" s="368">
        <v>31.8</v>
      </c>
      <c r="L59" s="281">
        <v>76.3</v>
      </c>
      <c r="M59" s="281" t="s">
        <v>28</v>
      </c>
      <c r="N59" s="280">
        <v>3</v>
      </c>
      <c r="O59" s="280" t="s">
        <v>74</v>
      </c>
      <c r="P59" s="573">
        <v>108.1</v>
      </c>
      <c r="Q59" s="729">
        <v>2509.1999999999998</v>
      </c>
      <c r="R59" s="713">
        <f>(K59+K60)/Q59</f>
        <v>5.2088315000797081E-2</v>
      </c>
      <c r="S59" s="715">
        <v>2</v>
      </c>
      <c r="T59" s="438" t="s">
        <v>2022</v>
      </c>
      <c r="U59" s="369">
        <v>45813</v>
      </c>
      <c r="V59" s="285" t="s">
        <v>1590</v>
      </c>
      <c r="W59" s="286" t="s">
        <v>1588</v>
      </c>
      <c r="X59" s="704">
        <f>(K59+K60)*155000</f>
        <v>20258500.000000004</v>
      </c>
      <c r="Y59" s="704">
        <f t="shared" si="5"/>
        <v>101292500.00000001</v>
      </c>
      <c r="Z59" s="704">
        <f t="shared" si="3"/>
        <v>960000</v>
      </c>
      <c r="AA59" s="704">
        <f>31.8*7400</f>
        <v>235320</v>
      </c>
      <c r="AB59" s="704">
        <f t="shared" si="4"/>
        <v>95400</v>
      </c>
      <c r="AC59" s="704">
        <f t="shared" si="6"/>
        <v>102347900.00000001</v>
      </c>
      <c r="AD59" s="704">
        <f>X59+Y59+Z59+AA59+AB59</f>
        <v>122841720.00000001</v>
      </c>
      <c r="AE59" s="759" t="str">
        <f>[1]!vnd(AD59)</f>
        <v>Một trăm hai mươi hai triệu, tám trăm bốn mươi mốt nghìn, bảy trăm hai mươi đồng chẵn.</v>
      </c>
    </row>
    <row r="60" spans="1:31" ht="34.5" customHeight="1" x14ac:dyDescent="0.25">
      <c r="A60" s="544">
        <v>74</v>
      </c>
      <c r="B60" s="743"/>
      <c r="C60" s="762"/>
      <c r="D60" s="728"/>
      <c r="E60" s="366" t="s">
        <v>1622</v>
      </c>
      <c r="F60" s="571" t="s">
        <v>2030</v>
      </c>
      <c r="G60" s="764"/>
      <c r="H60" s="280" t="s">
        <v>425</v>
      </c>
      <c r="I60" s="280" t="s">
        <v>161</v>
      </c>
      <c r="J60" s="281">
        <v>108</v>
      </c>
      <c r="K60" s="368">
        <v>98.9</v>
      </c>
      <c r="L60" s="281">
        <v>9.1</v>
      </c>
      <c r="M60" s="281" t="s">
        <v>28</v>
      </c>
      <c r="N60" s="280">
        <v>3</v>
      </c>
      <c r="O60" s="280" t="s">
        <v>1959</v>
      </c>
      <c r="P60" s="573">
        <v>108</v>
      </c>
      <c r="Q60" s="730"/>
      <c r="R60" s="714"/>
      <c r="S60" s="716"/>
      <c r="T60" s="438" t="s">
        <v>2022</v>
      </c>
      <c r="U60" s="369">
        <v>45813</v>
      </c>
      <c r="V60" s="285" t="s">
        <v>1938</v>
      </c>
      <c r="W60" s="286" t="s">
        <v>1588</v>
      </c>
      <c r="X60" s="705"/>
      <c r="Y60" s="705"/>
      <c r="Z60" s="705"/>
      <c r="AA60" s="705"/>
      <c r="AB60" s="705"/>
      <c r="AC60" s="705"/>
      <c r="AD60" s="705"/>
      <c r="AE60" s="760"/>
    </row>
    <row r="61" spans="1:31" ht="34.5" customHeight="1" x14ac:dyDescent="0.25">
      <c r="A61" s="283">
        <v>75</v>
      </c>
      <c r="B61" s="542">
        <v>55</v>
      </c>
      <c r="C61" s="276" t="s">
        <v>1804</v>
      </c>
      <c r="D61" s="365" t="s">
        <v>1897</v>
      </c>
      <c r="E61" s="366" t="s">
        <v>1621</v>
      </c>
      <c r="F61" s="571" t="s">
        <v>2030</v>
      </c>
      <c r="G61" s="367" t="s">
        <v>1838</v>
      </c>
      <c r="H61" s="280" t="s">
        <v>425</v>
      </c>
      <c r="I61" s="280" t="s">
        <v>66</v>
      </c>
      <c r="J61" s="281">
        <v>112.1</v>
      </c>
      <c r="K61" s="368">
        <v>44.3</v>
      </c>
      <c r="L61" s="281">
        <v>67.8</v>
      </c>
      <c r="M61" s="281" t="s">
        <v>28</v>
      </c>
      <c r="N61" s="280">
        <v>3</v>
      </c>
      <c r="O61" s="280" t="s">
        <v>182</v>
      </c>
      <c r="P61" s="573">
        <v>112.1</v>
      </c>
      <c r="Q61" s="406">
        <v>2703.6</v>
      </c>
      <c r="R61" s="359">
        <f t="shared" ref="R61:R80" si="9">K61/Q61</f>
        <v>1.6385559994081964E-2</v>
      </c>
      <c r="S61" s="360">
        <v>5</v>
      </c>
      <c r="T61" s="438" t="s">
        <v>2022</v>
      </c>
      <c r="U61" s="369">
        <v>45813</v>
      </c>
      <c r="V61" s="285" t="s">
        <v>1927</v>
      </c>
      <c r="W61" s="286" t="s">
        <v>1588</v>
      </c>
      <c r="X61" s="507">
        <f t="shared" si="2"/>
        <v>6866500</v>
      </c>
      <c r="Y61" s="507">
        <f t="shared" si="5"/>
        <v>34332500</v>
      </c>
      <c r="Z61" s="507">
        <f t="shared" si="3"/>
        <v>2400000</v>
      </c>
      <c r="AA61" s="507">
        <v>0</v>
      </c>
      <c r="AB61" s="507">
        <f t="shared" si="4"/>
        <v>132900</v>
      </c>
      <c r="AC61" s="507">
        <f t="shared" si="6"/>
        <v>36865400</v>
      </c>
      <c r="AD61" s="507">
        <f t="shared" si="7"/>
        <v>43731900</v>
      </c>
      <c r="AE61" s="541" t="str">
        <f>[1]!vnd(AD61)</f>
        <v>Bốn mươi ba triệu, bảy trăm ba mươi mốt nghìn, chín trăm đồng chẵn.</v>
      </c>
    </row>
    <row r="62" spans="1:31" ht="34.5" customHeight="1" x14ac:dyDescent="0.25">
      <c r="A62" s="542">
        <v>76</v>
      </c>
      <c r="B62" s="542">
        <v>56</v>
      </c>
      <c r="C62" s="371" t="s">
        <v>1805</v>
      </c>
      <c r="D62" s="365" t="s">
        <v>1897</v>
      </c>
      <c r="E62" s="366" t="s">
        <v>1621</v>
      </c>
      <c r="F62" s="571" t="s">
        <v>2030</v>
      </c>
      <c r="G62" s="367" t="s">
        <v>1838</v>
      </c>
      <c r="H62" s="280" t="s">
        <v>425</v>
      </c>
      <c r="I62" s="280" t="s">
        <v>125</v>
      </c>
      <c r="J62" s="281">
        <v>176.7</v>
      </c>
      <c r="K62" s="368">
        <v>118.3</v>
      </c>
      <c r="L62" s="281">
        <v>58.4</v>
      </c>
      <c r="M62" s="281" t="s">
        <v>28</v>
      </c>
      <c r="N62" s="280">
        <v>3</v>
      </c>
      <c r="O62" s="280" t="s">
        <v>237</v>
      </c>
      <c r="P62" s="573">
        <v>176.7</v>
      </c>
      <c r="Q62" s="406">
        <v>4860</v>
      </c>
      <c r="R62" s="359">
        <f t="shared" si="9"/>
        <v>2.4341563786008231E-2</v>
      </c>
      <c r="S62" s="360">
        <v>5</v>
      </c>
      <c r="T62" s="438" t="s">
        <v>2022</v>
      </c>
      <c r="U62" s="369">
        <v>45813</v>
      </c>
      <c r="V62" s="285" t="s">
        <v>1928</v>
      </c>
      <c r="W62" s="286" t="s">
        <v>1588</v>
      </c>
      <c r="X62" s="507">
        <f t="shared" si="2"/>
        <v>18336500</v>
      </c>
      <c r="Y62" s="507">
        <f t="shared" si="5"/>
        <v>91682500</v>
      </c>
      <c r="Z62" s="507">
        <f t="shared" si="3"/>
        <v>2400000</v>
      </c>
      <c r="AA62" s="507">
        <v>0</v>
      </c>
      <c r="AB62" s="507">
        <f t="shared" si="4"/>
        <v>354900</v>
      </c>
      <c r="AC62" s="507">
        <f t="shared" si="6"/>
        <v>94437400</v>
      </c>
      <c r="AD62" s="507">
        <f>X62+Y62+Z62+AA62+AB62</f>
        <v>112773900</v>
      </c>
      <c r="AE62" s="541" t="str">
        <f>[1]!vnd(AD62)</f>
        <v>Một trăm mười hai triệu, bảy trăm bảy mươi ba nghìn, chín trăm đồng chẵn.</v>
      </c>
    </row>
    <row r="63" spans="1:31" ht="34.5" customHeight="1" x14ac:dyDescent="0.25">
      <c r="A63" s="283">
        <v>77</v>
      </c>
      <c r="B63" s="542">
        <v>57</v>
      </c>
      <c r="C63" s="276" t="s">
        <v>1806</v>
      </c>
      <c r="D63" s="365" t="s">
        <v>1897</v>
      </c>
      <c r="E63" s="366" t="s">
        <v>1621</v>
      </c>
      <c r="F63" s="571" t="s">
        <v>2030</v>
      </c>
      <c r="G63" s="367" t="s">
        <v>1839</v>
      </c>
      <c r="H63" s="280" t="s">
        <v>425</v>
      </c>
      <c r="I63" s="280" t="s">
        <v>74</v>
      </c>
      <c r="J63" s="281">
        <v>321.8</v>
      </c>
      <c r="K63" s="368">
        <v>132.9</v>
      </c>
      <c r="L63" s="281">
        <v>188.9</v>
      </c>
      <c r="M63" s="281" t="s">
        <v>28</v>
      </c>
      <c r="N63" s="280">
        <v>3</v>
      </c>
      <c r="O63" s="280" t="s">
        <v>402</v>
      </c>
      <c r="P63" s="573">
        <v>321.8</v>
      </c>
      <c r="Q63" s="406">
        <v>3992.4</v>
      </c>
      <c r="R63" s="359">
        <f t="shared" si="9"/>
        <v>3.3288247670574089E-2</v>
      </c>
      <c r="S63" s="363" t="s">
        <v>1982</v>
      </c>
      <c r="T63" s="438" t="s">
        <v>2022</v>
      </c>
      <c r="U63" s="369">
        <v>45813</v>
      </c>
      <c r="V63" s="285" t="s">
        <v>1929</v>
      </c>
      <c r="W63" s="286" t="s">
        <v>1588</v>
      </c>
      <c r="X63" s="507">
        <f t="shared" si="2"/>
        <v>20599500</v>
      </c>
      <c r="Y63" s="507">
        <f t="shared" si="5"/>
        <v>102997500</v>
      </c>
      <c r="Z63" s="507">
        <f t="shared" si="3"/>
        <v>2400000</v>
      </c>
      <c r="AA63" s="507">
        <v>0</v>
      </c>
      <c r="AB63" s="507">
        <f t="shared" si="4"/>
        <v>398700</v>
      </c>
      <c r="AC63" s="507">
        <f t="shared" si="6"/>
        <v>105796200</v>
      </c>
      <c r="AD63" s="507">
        <f t="shared" si="7"/>
        <v>126395700</v>
      </c>
      <c r="AE63" s="541" t="str">
        <f>[1]!vnd(AD63)</f>
        <v>Một trăm hai mươi sáu triệu, ba trăm chín mươi lăm nghìn, bảy trăm đồng chẵn.</v>
      </c>
    </row>
    <row r="64" spans="1:31" ht="34.5" customHeight="1" x14ac:dyDescent="0.25">
      <c r="A64" s="542">
        <v>78</v>
      </c>
      <c r="B64" s="542">
        <v>58</v>
      </c>
      <c r="C64" s="276" t="s">
        <v>1807</v>
      </c>
      <c r="D64" s="365" t="s">
        <v>1897</v>
      </c>
      <c r="E64" s="366" t="s">
        <v>1621</v>
      </c>
      <c r="F64" s="571" t="s">
        <v>2030</v>
      </c>
      <c r="G64" s="367" t="s">
        <v>1840</v>
      </c>
      <c r="H64" s="280" t="s">
        <v>425</v>
      </c>
      <c r="I64" s="280" t="s">
        <v>485</v>
      </c>
      <c r="J64" s="281">
        <v>90.5</v>
      </c>
      <c r="K64" s="368">
        <v>35.5</v>
      </c>
      <c r="L64" s="281">
        <v>55</v>
      </c>
      <c r="M64" s="281" t="s">
        <v>28</v>
      </c>
      <c r="N64" s="280">
        <v>3</v>
      </c>
      <c r="O64" s="280" t="s">
        <v>308</v>
      </c>
      <c r="P64" s="573">
        <v>90.5</v>
      </c>
      <c r="Q64" s="406">
        <v>2052</v>
      </c>
      <c r="R64" s="359">
        <f t="shared" si="9"/>
        <v>1.7300194931773878E-2</v>
      </c>
      <c r="S64" s="360">
        <v>1</v>
      </c>
      <c r="T64" s="438" t="s">
        <v>2022</v>
      </c>
      <c r="U64" s="369">
        <v>45813</v>
      </c>
      <c r="V64" s="285" t="s">
        <v>1930</v>
      </c>
      <c r="W64" s="286" t="s">
        <v>1588</v>
      </c>
      <c r="X64" s="507">
        <f t="shared" si="2"/>
        <v>5502500</v>
      </c>
      <c r="Y64" s="507">
        <f t="shared" si="5"/>
        <v>27512500</v>
      </c>
      <c r="Z64" s="507">
        <f t="shared" si="3"/>
        <v>480000</v>
      </c>
      <c r="AA64" s="507">
        <v>0</v>
      </c>
      <c r="AB64" s="507">
        <f t="shared" si="4"/>
        <v>106500</v>
      </c>
      <c r="AC64" s="507">
        <f t="shared" si="6"/>
        <v>28099000</v>
      </c>
      <c r="AD64" s="507">
        <f t="shared" si="7"/>
        <v>33601500</v>
      </c>
      <c r="AE64" s="541" t="str">
        <f>[1]!vnd(AD64)</f>
        <v>Ba mươi ba triệu, sáu trăm lẻ một nghìn, năm trăm đồng chẵn.</v>
      </c>
    </row>
    <row r="65" spans="1:31" ht="34.5" customHeight="1" x14ac:dyDescent="0.25">
      <c r="A65" s="283">
        <v>79</v>
      </c>
      <c r="B65" s="542">
        <v>59</v>
      </c>
      <c r="C65" s="276" t="s">
        <v>1808</v>
      </c>
      <c r="D65" s="365" t="s">
        <v>1897</v>
      </c>
      <c r="E65" s="366" t="s">
        <v>1621</v>
      </c>
      <c r="F65" s="571" t="s">
        <v>2030</v>
      </c>
      <c r="G65" s="367" t="s">
        <v>1841</v>
      </c>
      <c r="H65" s="280" t="s">
        <v>425</v>
      </c>
      <c r="I65" s="280" t="s">
        <v>89</v>
      </c>
      <c r="J65" s="281">
        <v>129.9</v>
      </c>
      <c r="K65" s="368">
        <v>49.8</v>
      </c>
      <c r="L65" s="281">
        <v>80.099999999999994</v>
      </c>
      <c r="M65" s="281" t="s">
        <v>28</v>
      </c>
      <c r="N65" s="280">
        <v>3</v>
      </c>
      <c r="O65" s="280" t="s">
        <v>649</v>
      </c>
      <c r="P65" s="573">
        <v>129.9</v>
      </c>
      <c r="Q65" s="406">
        <v>597.6</v>
      </c>
      <c r="R65" s="359">
        <f t="shared" si="9"/>
        <v>8.3333333333333329E-2</v>
      </c>
      <c r="S65" s="363" t="s">
        <v>1983</v>
      </c>
      <c r="T65" s="438" t="s">
        <v>2022</v>
      </c>
      <c r="U65" s="369">
        <v>45813</v>
      </c>
      <c r="V65" s="285" t="s">
        <v>1932</v>
      </c>
      <c r="W65" s="286" t="s">
        <v>1588</v>
      </c>
      <c r="X65" s="507">
        <f t="shared" si="2"/>
        <v>7719000</v>
      </c>
      <c r="Y65" s="507">
        <f t="shared" si="5"/>
        <v>38595000</v>
      </c>
      <c r="Z65" s="507">
        <f t="shared" si="3"/>
        <v>1440000</v>
      </c>
      <c r="AA65" s="507">
        <v>0</v>
      </c>
      <c r="AB65" s="507">
        <f t="shared" si="4"/>
        <v>149400</v>
      </c>
      <c r="AC65" s="507">
        <f t="shared" si="6"/>
        <v>40184400</v>
      </c>
      <c r="AD65" s="507">
        <f t="shared" si="7"/>
        <v>47903400</v>
      </c>
      <c r="AE65" s="541" t="str">
        <f>[1]!vnd(AD65)</f>
        <v>Bốn mươi bảy triệu, chín trăm lẻ ba nghìn, bốn trăm đồng chẵn.</v>
      </c>
    </row>
    <row r="66" spans="1:31" ht="34.5" customHeight="1" x14ac:dyDescent="0.25">
      <c r="A66" s="542">
        <v>80</v>
      </c>
      <c r="B66" s="542">
        <v>60</v>
      </c>
      <c r="C66" s="276" t="s">
        <v>1475</v>
      </c>
      <c r="D66" s="365" t="s">
        <v>1897</v>
      </c>
      <c r="E66" s="366" t="s">
        <v>1621</v>
      </c>
      <c r="F66" s="571" t="s">
        <v>2030</v>
      </c>
      <c r="G66" s="367" t="s">
        <v>1592</v>
      </c>
      <c r="H66" s="280" t="s">
        <v>425</v>
      </c>
      <c r="I66" s="280" t="s">
        <v>96</v>
      </c>
      <c r="J66" s="281">
        <v>197.9</v>
      </c>
      <c r="K66" s="368">
        <v>87.1</v>
      </c>
      <c r="L66" s="281">
        <v>110.8</v>
      </c>
      <c r="M66" s="281" t="s">
        <v>28</v>
      </c>
      <c r="N66" s="280">
        <v>3</v>
      </c>
      <c r="O66" s="280" t="s">
        <v>1013</v>
      </c>
      <c r="P66" s="573">
        <v>197.9</v>
      </c>
      <c r="Q66" s="406">
        <v>4557.6000000000004</v>
      </c>
      <c r="R66" s="359">
        <f t="shared" si="9"/>
        <v>1.9110935580129891E-2</v>
      </c>
      <c r="S66" s="360">
        <v>4</v>
      </c>
      <c r="T66" s="438" t="s">
        <v>2022</v>
      </c>
      <c r="U66" s="369">
        <v>45813</v>
      </c>
      <c r="V66" s="285" t="s">
        <v>1593</v>
      </c>
      <c r="W66" s="286" t="s">
        <v>1588</v>
      </c>
      <c r="X66" s="507">
        <f t="shared" si="2"/>
        <v>13500500</v>
      </c>
      <c r="Y66" s="507">
        <f t="shared" si="5"/>
        <v>67502500</v>
      </c>
      <c r="Z66" s="507">
        <f t="shared" si="3"/>
        <v>1920000</v>
      </c>
      <c r="AA66" s="507">
        <v>0</v>
      </c>
      <c r="AB66" s="507">
        <f t="shared" si="4"/>
        <v>261299.99999999997</v>
      </c>
      <c r="AC66" s="507">
        <f t="shared" si="6"/>
        <v>69683800</v>
      </c>
      <c r="AD66" s="507">
        <f t="shared" si="7"/>
        <v>83184300</v>
      </c>
      <c r="AE66" s="541" t="str">
        <f>[1]!vnd(AD66)</f>
        <v>Tám mươi ba triệu, một trăm tám mươi bốn nghìn, ba trăm đồng chẵn.</v>
      </c>
    </row>
    <row r="67" spans="1:31" ht="34.5" customHeight="1" x14ac:dyDescent="0.25">
      <c r="A67" s="283">
        <v>81</v>
      </c>
      <c r="B67" s="542">
        <v>61</v>
      </c>
      <c r="C67" s="276" t="s">
        <v>1809</v>
      </c>
      <c r="D67" s="365" t="s">
        <v>1897</v>
      </c>
      <c r="E67" s="366" t="s">
        <v>1621</v>
      </c>
      <c r="F67" s="571" t="s">
        <v>2030</v>
      </c>
      <c r="G67" s="367" t="s">
        <v>1842</v>
      </c>
      <c r="H67" s="280" t="s">
        <v>425</v>
      </c>
      <c r="I67" s="280" t="s">
        <v>513</v>
      </c>
      <c r="J67" s="281">
        <v>126.1</v>
      </c>
      <c r="K67" s="368">
        <v>58.3</v>
      </c>
      <c r="L67" s="281">
        <v>67.8</v>
      </c>
      <c r="M67" s="281" t="s">
        <v>28</v>
      </c>
      <c r="N67" s="280">
        <v>3</v>
      </c>
      <c r="O67" s="280" t="s">
        <v>1008</v>
      </c>
      <c r="P67" s="573">
        <v>126.1</v>
      </c>
      <c r="Q67" s="406">
        <v>2930.4</v>
      </c>
      <c r="R67" s="359">
        <f t="shared" si="9"/>
        <v>1.9894894894894894E-2</v>
      </c>
      <c r="S67" s="360">
        <v>2</v>
      </c>
      <c r="T67" s="438" t="s">
        <v>2022</v>
      </c>
      <c r="U67" s="369">
        <v>45813</v>
      </c>
      <c r="V67" s="285" t="s">
        <v>1933</v>
      </c>
      <c r="W67" s="286" t="s">
        <v>1588</v>
      </c>
      <c r="X67" s="507">
        <f t="shared" si="2"/>
        <v>9036500</v>
      </c>
      <c r="Y67" s="507">
        <f t="shared" si="5"/>
        <v>45182500</v>
      </c>
      <c r="Z67" s="507">
        <f t="shared" si="3"/>
        <v>960000</v>
      </c>
      <c r="AA67" s="507">
        <v>0</v>
      </c>
      <c r="AB67" s="507">
        <f t="shared" si="4"/>
        <v>174900</v>
      </c>
      <c r="AC67" s="507">
        <f t="shared" si="6"/>
        <v>46317400</v>
      </c>
      <c r="AD67" s="507">
        <f t="shared" si="7"/>
        <v>55353900</v>
      </c>
      <c r="AE67" s="541" t="str">
        <f>[1]!vnd(AD67)</f>
        <v>Năm mươi lăm triệu, ba trăm năm mươi ba nghìn, chín trăm đồng chẵn.</v>
      </c>
    </row>
    <row r="68" spans="1:31" ht="34.5" customHeight="1" x14ac:dyDescent="0.25">
      <c r="A68" s="542">
        <v>82</v>
      </c>
      <c r="B68" s="542">
        <v>62</v>
      </c>
      <c r="C68" s="547" t="s">
        <v>933</v>
      </c>
      <c r="D68" s="548" t="s">
        <v>1897</v>
      </c>
      <c r="E68" s="574" t="s">
        <v>1621</v>
      </c>
      <c r="F68" s="571" t="s">
        <v>2030</v>
      </c>
      <c r="G68" s="562" t="s">
        <v>1843</v>
      </c>
      <c r="H68" s="464" t="s">
        <v>425</v>
      </c>
      <c r="I68" s="464" t="s">
        <v>29</v>
      </c>
      <c r="J68" s="465">
        <v>126</v>
      </c>
      <c r="K68" s="466">
        <v>58.8</v>
      </c>
      <c r="L68" s="465">
        <v>67.2</v>
      </c>
      <c r="M68" s="465" t="s">
        <v>28</v>
      </c>
      <c r="N68" s="464">
        <v>3</v>
      </c>
      <c r="O68" s="464" t="s">
        <v>1109</v>
      </c>
      <c r="P68" s="575">
        <v>126</v>
      </c>
      <c r="Q68" s="549">
        <v>3106.8</v>
      </c>
      <c r="R68" s="551">
        <f t="shared" si="9"/>
        <v>1.8926226342217072E-2</v>
      </c>
      <c r="S68" s="556">
        <v>2</v>
      </c>
      <c r="T68" s="438" t="s">
        <v>2022</v>
      </c>
      <c r="U68" s="469">
        <v>45813</v>
      </c>
      <c r="V68" s="439" t="s">
        <v>1934</v>
      </c>
      <c r="W68" s="558" t="s">
        <v>1588</v>
      </c>
      <c r="X68" s="507">
        <f t="shared" ref="X68:X80" si="10">K68*155000</f>
        <v>9114000</v>
      </c>
      <c r="Y68" s="507">
        <f t="shared" si="5"/>
        <v>45570000</v>
      </c>
      <c r="Z68" s="507">
        <f t="shared" ref="Z68:Z76" si="11">S68*16000*30</f>
        <v>960000</v>
      </c>
      <c r="AA68" s="507">
        <v>0</v>
      </c>
      <c r="AB68" s="507">
        <f t="shared" ref="AB68:AB80" si="12">K68*3000</f>
        <v>176400</v>
      </c>
      <c r="AC68" s="507">
        <f t="shared" si="6"/>
        <v>46706400</v>
      </c>
      <c r="AD68" s="507">
        <f t="shared" si="7"/>
        <v>55820400</v>
      </c>
      <c r="AE68" s="541" t="str">
        <f>[1]!vnd(AD68)</f>
        <v>Năm mươi lăm triệu, tám trăm hai mươi nghìn, bốn trăm đồng chẵn.</v>
      </c>
    </row>
    <row r="69" spans="1:31" ht="34.5" customHeight="1" x14ac:dyDescent="0.25">
      <c r="A69" s="283">
        <v>83</v>
      </c>
      <c r="B69" s="542">
        <v>63</v>
      </c>
      <c r="C69" s="276" t="s">
        <v>77</v>
      </c>
      <c r="D69" s="365" t="s">
        <v>1897</v>
      </c>
      <c r="E69" s="366" t="s">
        <v>1621</v>
      </c>
      <c r="F69" s="576" t="s">
        <v>2030</v>
      </c>
      <c r="G69" s="367" t="s">
        <v>1844</v>
      </c>
      <c r="H69" s="280" t="s">
        <v>425</v>
      </c>
      <c r="I69" s="280" t="s">
        <v>110</v>
      </c>
      <c r="J69" s="281">
        <v>108</v>
      </c>
      <c r="K69" s="368">
        <v>49.7</v>
      </c>
      <c r="L69" s="281">
        <v>58.3</v>
      </c>
      <c r="M69" s="281" t="s">
        <v>28</v>
      </c>
      <c r="N69" s="280">
        <v>3</v>
      </c>
      <c r="O69" s="280" t="s">
        <v>1101</v>
      </c>
      <c r="P69" s="573">
        <v>108</v>
      </c>
      <c r="Q69" s="406">
        <v>2469.6</v>
      </c>
      <c r="R69" s="359">
        <f t="shared" si="9"/>
        <v>2.0124716553287982E-2</v>
      </c>
      <c r="S69" s="360">
        <v>4</v>
      </c>
      <c r="T69" s="438" t="s">
        <v>2022</v>
      </c>
      <c r="U69" s="369">
        <v>45813</v>
      </c>
      <c r="V69" s="285" t="s">
        <v>1935</v>
      </c>
      <c r="W69" s="286" t="s">
        <v>1588</v>
      </c>
      <c r="X69" s="507">
        <f t="shared" si="10"/>
        <v>7703500</v>
      </c>
      <c r="Y69" s="507">
        <f t="shared" si="5"/>
        <v>38517500</v>
      </c>
      <c r="Z69" s="507">
        <f t="shared" si="11"/>
        <v>1920000</v>
      </c>
      <c r="AA69" s="507">
        <v>0</v>
      </c>
      <c r="AB69" s="507">
        <f t="shared" si="12"/>
        <v>149100</v>
      </c>
      <c r="AC69" s="507">
        <f t="shared" si="6"/>
        <v>40586600</v>
      </c>
      <c r="AD69" s="507">
        <f t="shared" si="7"/>
        <v>48290100</v>
      </c>
      <c r="AE69" s="541" t="str">
        <f>[1]!vnd(AD69)</f>
        <v>Bốn mươi tám triệu, hai trăm chín mươi nghìn, một trăm đồng chẵn.</v>
      </c>
    </row>
    <row r="70" spans="1:31" ht="34.5" customHeight="1" x14ac:dyDescent="0.25">
      <c r="A70" s="542">
        <v>84</v>
      </c>
      <c r="B70" s="542">
        <v>64</v>
      </c>
      <c r="C70" s="276" t="s">
        <v>1594</v>
      </c>
      <c r="D70" s="365" t="s">
        <v>1897</v>
      </c>
      <c r="E70" s="366" t="s">
        <v>1622</v>
      </c>
      <c r="F70" s="571" t="s">
        <v>1989</v>
      </c>
      <c r="G70" s="367" t="s">
        <v>1595</v>
      </c>
      <c r="H70" s="280" t="s">
        <v>425</v>
      </c>
      <c r="I70" s="280" t="s">
        <v>118</v>
      </c>
      <c r="J70" s="281">
        <v>108.3</v>
      </c>
      <c r="K70" s="368">
        <v>92.9</v>
      </c>
      <c r="L70" s="281">
        <v>15.4</v>
      </c>
      <c r="M70" s="281" t="s">
        <v>28</v>
      </c>
      <c r="N70" s="280">
        <v>3</v>
      </c>
      <c r="O70" s="280" t="s">
        <v>718</v>
      </c>
      <c r="P70" s="573">
        <v>108.3</v>
      </c>
      <c r="Q70" s="406">
        <v>6282</v>
      </c>
      <c r="R70" s="359">
        <f t="shared" si="9"/>
        <v>1.4788283985991723E-2</v>
      </c>
      <c r="S70" s="360">
        <v>3</v>
      </c>
      <c r="T70" s="438" t="s">
        <v>2022</v>
      </c>
      <c r="U70" s="369">
        <v>45813</v>
      </c>
      <c r="V70" s="285" t="s">
        <v>1596</v>
      </c>
      <c r="W70" s="286" t="s">
        <v>1588</v>
      </c>
      <c r="X70" s="507">
        <f t="shared" si="10"/>
        <v>14399500</v>
      </c>
      <c r="Y70" s="507">
        <f t="shared" si="5"/>
        <v>71997500</v>
      </c>
      <c r="Z70" s="507">
        <f t="shared" si="11"/>
        <v>1440000</v>
      </c>
      <c r="AA70" s="507">
        <f>92.9*7400</f>
        <v>687460</v>
      </c>
      <c r="AB70" s="507">
        <f t="shared" si="12"/>
        <v>278700</v>
      </c>
      <c r="AC70" s="507">
        <f t="shared" si="6"/>
        <v>73716200</v>
      </c>
      <c r="AD70" s="507">
        <f t="shared" si="7"/>
        <v>88803160</v>
      </c>
      <c r="AE70" s="541" t="str">
        <f>[1]!vnd(AD70)</f>
        <v>Tám mươi tám triệu, tám trăm lẻ ba nghìn, một trăm sáu mươi đồng chẵn.</v>
      </c>
    </row>
    <row r="71" spans="1:31" ht="34.5" customHeight="1" x14ac:dyDescent="0.25">
      <c r="A71" s="283">
        <v>85</v>
      </c>
      <c r="B71" s="542">
        <v>65</v>
      </c>
      <c r="C71" s="276" t="s">
        <v>1810</v>
      </c>
      <c r="D71" s="365" t="s">
        <v>1897</v>
      </c>
      <c r="E71" s="366" t="s">
        <v>1621</v>
      </c>
      <c r="F71" s="571" t="s">
        <v>2030</v>
      </c>
      <c r="G71" s="367" t="s">
        <v>1845</v>
      </c>
      <c r="H71" s="280" t="s">
        <v>425</v>
      </c>
      <c r="I71" s="280" t="s">
        <v>131</v>
      </c>
      <c r="J71" s="281">
        <v>252</v>
      </c>
      <c r="K71" s="368">
        <v>114.4</v>
      </c>
      <c r="L71" s="281">
        <v>137.6</v>
      </c>
      <c r="M71" s="281" t="s">
        <v>28</v>
      </c>
      <c r="N71" s="280">
        <v>3</v>
      </c>
      <c r="O71" s="280" t="s">
        <v>1189</v>
      </c>
      <c r="P71" s="573">
        <v>252</v>
      </c>
      <c r="Q71" s="406">
        <v>6278.4000000000005</v>
      </c>
      <c r="R71" s="359">
        <f t="shared" si="9"/>
        <v>1.8221202854230376E-2</v>
      </c>
      <c r="S71" s="360">
        <v>2</v>
      </c>
      <c r="T71" s="438" t="s">
        <v>2022</v>
      </c>
      <c r="U71" s="369">
        <v>45813</v>
      </c>
      <c r="V71" s="285" t="s">
        <v>1936</v>
      </c>
      <c r="W71" s="286" t="s">
        <v>1588</v>
      </c>
      <c r="X71" s="507">
        <f t="shared" si="10"/>
        <v>17732000</v>
      </c>
      <c r="Y71" s="507">
        <f t="shared" si="5"/>
        <v>88660000</v>
      </c>
      <c r="Z71" s="507">
        <f t="shared" si="11"/>
        <v>960000</v>
      </c>
      <c r="AA71" s="507">
        <v>0</v>
      </c>
      <c r="AB71" s="507">
        <f t="shared" si="12"/>
        <v>343200</v>
      </c>
      <c r="AC71" s="507">
        <f t="shared" si="6"/>
        <v>89963200</v>
      </c>
      <c r="AD71" s="507">
        <f t="shared" si="7"/>
        <v>107695200</v>
      </c>
      <c r="AE71" s="541" t="str">
        <f>[1]!vnd(AD71)</f>
        <v>Một trăm lẻ bảy triệu, sáu trăm chín mươi lăm nghìn, hai trăm đồng chẵn.</v>
      </c>
    </row>
    <row r="72" spans="1:31" ht="34.5" customHeight="1" x14ac:dyDescent="0.25">
      <c r="A72" s="542">
        <v>86</v>
      </c>
      <c r="B72" s="542">
        <v>66</v>
      </c>
      <c r="C72" s="276" t="s">
        <v>1811</v>
      </c>
      <c r="D72" s="365" t="s">
        <v>1897</v>
      </c>
      <c r="E72" s="366" t="s">
        <v>1622</v>
      </c>
      <c r="F72" s="571" t="s">
        <v>2024</v>
      </c>
      <c r="G72" s="367" t="s">
        <v>1846</v>
      </c>
      <c r="H72" s="280" t="s">
        <v>425</v>
      </c>
      <c r="I72" s="280" t="s">
        <v>137</v>
      </c>
      <c r="J72" s="281">
        <v>107.9</v>
      </c>
      <c r="K72" s="368">
        <v>93.9</v>
      </c>
      <c r="L72" s="281">
        <v>14</v>
      </c>
      <c r="M72" s="281" t="s">
        <v>28</v>
      </c>
      <c r="N72" s="280">
        <v>3</v>
      </c>
      <c r="O72" s="280" t="s">
        <v>1960</v>
      </c>
      <c r="P72" s="573">
        <v>107.9</v>
      </c>
      <c r="Q72" s="406">
        <v>6145.2</v>
      </c>
      <c r="R72" s="359">
        <f t="shared" si="9"/>
        <v>1.5280218707283735E-2</v>
      </c>
      <c r="S72" s="360">
        <v>2</v>
      </c>
      <c r="T72" s="438" t="s">
        <v>2022</v>
      </c>
      <c r="U72" s="369">
        <v>45813</v>
      </c>
      <c r="V72" s="285" t="s">
        <v>1937</v>
      </c>
      <c r="W72" s="286" t="s">
        <v>1588</v>
      </c>
      <c r="X72" s="507">
        <f t="shared" si="10"/>
        <v>14554500</v>
      </c>
      <c r="Y72" s="507">
        <f t="shared" ref="Y72:Y80" si="13">X72*5</f>
        <v>72772500</v>
      </c>
      <c r="Z72" s="507">
        <f t="shared" si="11"/>
        <v>960000</v>
      </c>
      <c r="AA72" s="507">
        <f>93.9*7400</f>
        <v>694860</v>
      </c>
      <c r="AB72" s="507">
        <f t="shared" si="12"/>
        <v>281700</v>
      </c>
      <c r="AC72" s="507">
        <f t="shared" ref="AC72:AC80" si="14">Y72+Z72+AB72</f>
        <v>74014200</v>
      </c>
      <c r="AD72" s="507">
        <f t="shared" ref="AD72:AD80" si="15">X72+Y72+Z72+AA72+AB72</f>
        <v>89263560</v>
      </c>
      <c r="AE72" s="541" t="str">
        <f>[1]!vnd(AD72)</f>
        <v>Tám mươi chín triệu, hai trăm sáu mươi ba nghìn, năm trăm sáu mươi đồng chẵn.</v>
      </c>
    </row>
    <row r="73" spans="1:31" ht="34.5" customHeight="1" x14ac:dyDescent="0.25">
      <c r="A73" s="283">
        <v>89</v>
      </c>
      <c r="B73" s="542">
        <v>67</v>
      </c>
      <c r="C73" s="276" t="s">
        <v>1814</v>
      </c>
      <c r="D73" s="365" t="s">
        <v>1897</v>
      </c>
      <c r="E73" s="366" t="s">
        <v>1622</v>
      </c>
      <c r="F73" s="571" t="s">
        <v>1991</v>
      </c>
      <c r="G73" s="367" t="s">
        <v>1849</v>
      </c>
      <c r="H73" s="280" t="s">
        <v>425</v>
      </c>
      <c r="I73" s="280" t="s">
        <v>168</v>
      </c>
      <c r="J73" s="281">
        <v>99.9</v>
      </c>
      <c r="K73" s="368">
        <v>91.3</v>
      </c>
      <c r="L73" s="281">
        <v>8.6</v>
      </c>
      <c r="M73" s="281" t="s">
        <v>28</v>
      </c>
      <c r="N73" s="280">
        <v>3</v>
      </c>
      <c r="O73" s="280" t="s">
        <v>1961</v>
      </c>
      <c r="P73" s="573">
        <v>99.9</v>
      </c>
      <c r="Q73" s="406">
        <v>2404.7999999999997</v>
      </c>
      <c r="R73" s="359">
        <f t="shared" si="9"/>
        <v>3.7965735196274122E-2</v>
      </c>
      <c r="S73" s="360">
        <v>3</v>
      </c>
      <c r="T73" s="438" t="s">
        <v>2022</v>
      </c>
      <c r="U73" s="369">
        <v>45813</v>
      </c>
      <c r="V73" s="285" t="s">
        <v>1999</v>
      </c>
      <c r="W73" s="286" t="s">
        <v>25</v>
      </c>
      <c r="X73" s="507">
        <f t="shared" si="10"/>
        <v>14151500</v>
      </c>
      <c r="Y73" s="507">
        <f t="shared" si="13"/>
        <v>70757500</v>
      </c>
      <c r="Z73" s="507">
        <f t="shared" si="11"/>
        <v>1440000</v>
      </c>
      <c r="AA73" s="507">
        <f>K73*7400</f>
        <v>675620</v>
      </c>
      <c r="AB73" s="507">
        <f t="shared" si="12"/>
        <v>273900</v>
      </c>
      <c r="AC73" s="507">
        <f t="shared" si="14"/>
        <v>72471400</v>
      </c>
      <c r="AD73" s="507">
        <f t="shared" si="15"/>
        <v>87298520</v>
      </c>
      <c r="AE73" s="541" t="str">
        <f>[1]!vnd(AD73)</f>
        <v>Tám mươi bảy triệu, hai trăm chín mươi tám nghìn, năm trăm hai mươi đồng chẵn.</v>
      </c>
    </row>
    <row r="74" spans="1:31" ht="34.5" customHeight="1" x14ac:dyDescent="0.25">
      <c r="A74" s="542">
        <v>90</v>
      </c>
      <c r="B74" s="542">
        <v>68</v>
      </c>
      <c r="C74" s="276" t="s">
        <v>1815</v>
      </c>
      <c r="D74" s="365" t="s">
        <v>1897</v>
      </c>
      <c r="E74" s="366" t="s">
        <v>1622</v>
      </c>
      <c r="F74" s="571" t="s">
        <v>1992</v>
      </c>
      <c r="G74" s="367" t="s">
        <v>1850</v>
      </c>
      <c r="H74" s="280" t="s">
        <v>425</v>
      </c>
      <c r="I74" s="280" t="s">
        <v>175</v>
      </c>
      <c r="J74" s="281">
        <v>87.8</v>
      </c>
      <c r="K74" s="368">
        <v>79.8</v>
      </c>
      <c r="L74" s="281">
        <v>8</v>
      </c>
      <c r="M74" s="281" t="s">
        <v>28</v>
      </c>
      <c r="N74" s="280">
        <v>3</v>
      </c>
      <c r="O74" s="280" t="s">
        <v>1962</v>
      </c>
      <c r="P74" s="573">
        <v>87.8</v>
      </c>
      <c r="Q74" s="406">
        <v>3600</v>
      </c>
      <c r="R74" s="359">
        <f t="shared" si="9"/>
        <v>2.2166666666666664E-2</v>
      </c>
      <c r="S74" s="363" t="s">
        <v>1983</v>
      </c>
      <c r="T74" s="438" t="s">
        <v>2022</v>
      </c>
      <c r="U74" s="369">
        <v>45813</v>
      </c>
      <c r="V74" s="285" t="s">
        <v>1939</v>
      </c>
      <c r="W74" s="286" t="s">
        <v>1588</v>
      </c>
      <c r="X74" s="507">
        <f t="shared" si="10"/>
        <v>12369000</v>
      </c>
      <c r="Y74" s="507">
        <f t="shared" si="13"/>
        <v>61845000</v>
      </c>
      <c r="Z74" s="507">
        <f t="shared" si="11"/>
        <v>1440000</v>
      </c>
      <c r="AA74" s="507">
        <f>K74*7400</f>
        <v>590520</v>
      </c>
      <c r="AB74" s="507">
        <f t="shared" si="12"/>
        <v>239400</v>
      </c>
      <c r="AC74" s="507">
        <f t="shared" si="14"/>
        <v>63524400</v>
      </c>
      <c r="AD74" s="507">
        <f t="shared" si="15"/>
        <v>76483920</v>
      </c>
      <c r="AE74" s="541" t="str">
        <f>[1]!vnd(AD74)</f>
        <v>Bảy mươi sáu triệu, bốn trăm tám mươi ba nghìn, chín trăm hai mươi đồng chẵn.</v>
      </c>
    </row>
    <row r="75" spans="1:31" ht="34.5" customHeight="1" x14ac:dyDescent="0.25">
      <c r="A75" s="283">
        <v>91</v>
      </c>
      <c r="B75" s="542">
        <v>69</v>
      </c>
      <c r="C75" s="276" t="s">
        <v>1816</v>
      </c>
      <c r="D75" s="365" t="s">
        <v>1897</v>
      </c>
      <c r="E75" s="366" t="s">
        <v>1622</v>
      </c>
      <c r="F75" s="571" t="s">
        <v>1993</v>
      </c>
      <c r="G75" s="367" t="s">
        <v>1851</v>
      </c>
      <c r="H75" s="280" t="s">
        <v>425</v>
      </c>
      <c r="I75" s="280" t="s">
        <v>182</v>
      </c>
      <c r="J75" s="281">
        <v>108.1</v>
      </c>
      <c r="K75" s="368">
        <v>97.5</v>
      </c>
      <c r="L75" s="281">
        <v>10.6</v>
      </c>
      <c r="M75" s="281" t="s">
        <v>28</v>
      </c>
      <c r="N75" s="280">
        <v>3</v>
      </c>
      <c r="O75" s="280" t="s">
        <v>1963</v>
      </c>
      <c r="P75" s="573">
        <v>108.1</v>
      </c>
      <c r="Q75" s="406">
        <v>4658.3999999999996</v>
      </c>
      <c r="R75" s="359">
        <f t="shared" si="9"/>
        <v>2.0929933024214323E-2</v>
      </c>
      <c r="S75" s="360">
        <v>2</v>
      </c>
      <c r="T75" s="438" t="s">
        <v>2022</v>
      </c>
      <c r="U75" s="369">
        <v>45813</v>
      </c>
      <c r="V75" s="285" t="s">
        <v>1931</v>
      </c>
      <c r="W75" s="286" t="s">
        <v>1588</v>
      </c>
      <c r="X75" s="507">
        <f t="shared" si="10"/>
        <v>15112500</v>
      </c>
      <c r="Y75" s="507">
        <f t="shared" si="13"/>
        <v>75562500</v>
      </c>
      <c r="Z75" s="507">
        <f t="shared" si="11"/>
        <v>960000</v>
      </c>
      <c r="AA75" s="507">
        <f>K75*7400</f>
        <v>721500</v>
      </c>
      <c r="AB75" s="507">
        <f t="shared" si="12"/>
        <v>292500</v>
      </c>
      <c r="AC75" s="507">
        <f t="shared" si="14"/>
        <v>76815000</v>
      </c>
      <c r="AD75" s="507">
        <f t="shared" si="15"/>
        <v>92649000</v>
      </c>
      <c r="AE75" s="541" t="str">
        <f>[1]!vnd(AD75)</f>
        <v>Chín mươi hai triệu, sáu trăm bốn mươi chín nghìn đồng chẵn.</v>
      </c>
    </row>
    <row r="76" spans="1:31" ht="34.5" customHeight="1" x14ac:dyDescent="0.25">
      <c r="A76" s="542">
        <v>92</v>
      </c>
      <c r="B76" s="542">
        <v>70</v>
      </c>
      <c r="C76" s="276" t="s">
        <v>1817</v>
      </c>
      <c r="D76" s="365" t="s">
        <v>1897</v>
      </c>
      <c r="E76" s="366" t="s">
        <v>1622</v>
      </c>
      <c r="F76" s="571" t="s">
        <v>1994</v>
      </c>
      <c r="G76" s="367" t="s">
        <v>1852</v>
      </c>
      <c r="H76" s="280" t="s">
        <v>425</v>
      </c>
      <c r="I76" s="280" t="s">
        <v>190</v>
      </c>
      <c r="J76" s="281">
        <v>60</v>
      </c>
      <c r="K76" s="368">
        <v>55.1</v>
      </c>
      <c r="L76" s="281">
        <v>4.9000000000000004</v>
      </c>
      <c r="M76" s="281" t="s">
        <v>28</v>
      </c>
      <c r="N76" s="280">
        <v>3</v>
      </c>
      <c r="O76" s="280" t="s">
        <v>1964</v>
      </c>
      <c r="P76" s="573">
        <v>60</v>
      </c>
      <c r="Q76" s="406">
        <v>6307.2</v>
      </c>
      <c r="R76" s="359">
        <f t="shared" si="9"/>
        <v>8.7360476915271448E-3</v>
      </c>
      <c r="S76" s="360">
        <v>6</v>
      </c>
      <c r="T76" s="438" t="s">
        <v>2022</v>
      </c>
      <c r="U76" s="369">
        <v>45813</v>
      </c>
      <c r="V76" s="285" t="s">
        <v>1940</v>
      </c>
      <c r="W76" s="286" t="s">
        <v>1588</v>
      </c>
      <c r="X76" s="507">
        <f t="shared" si="10"/>
        <v>8540500</v>
      </c>
      <c r="Y76" s="507">
        <f t="shared" si="13"/>
        <v>42702500</v>
      </c>
      <c r="Z76" s="507">
        <f t="shared" si="11"/>
        <v>2880000</v>
      </c>
      <c r="AA76" s="507">
        <f>K76*7400</f>
        <v>407740</v>
      </c>
      <c r="AB76" s="507">
        <f t="shared" si="12"/>
        <v>165300</v>
      </c>
      <c r="AC76" s="507">
        <f t="shared" si="14"/>
        <v>45747800</v>
      </c>
      <c r="AD76" s="507">
        <f t="shared" si="15"/>
        <v>54696040</v>
      </c>
      <c r="AE76" s="541" t="str">
        <f>[1]!vnd(AD76)</f>
        <v>Năm mươi bốn triệu, sáu trăm chín mươi sáu nghìn, không trăm bốn mươi đồng chẵn.</v>
      </c>
    </row>
    <row r="77" spans="1:31" ht="34.5" customHeight="1" x14ac:dyDescent="0.25">
      <c r="A77" s="283">
        <v>93</v>
      </c>
      <c r="B77" s="542">
        <v>71</v>
      </c>
      <c r="C77" s="276" t="s">
        <v>1597</v>
      </c>
      <c r="D77" s="365" t="s">
        <v>1897</v>
      </c>
      <c r="E77" s="366" t="s">
        <v>1622</v>
      </c>
      <c r="F77" s="571" t="s">
        <v>1995</v>
      </c>
      <c r="G77" s="367" t="s">
        <v>1598</v>
      </c>
      <c r="H77" s="280" t="s">
        <v>425</v>
      </c>
      <c r="I77" s="280" t="s">
        <v>572</v>
      </c>
      <c r="J77" s="281">
        <v>108</v>
      </c>
      <c r="K77" s="368">
        <v>99.4</v>
      </c>
      <c r="L77" s="281">
        <v>8.6</v>
      </c>
      <c r="M77" s="281" t="s">
        <v>28</v>
      </c>
      <c r="N77" s="280">
        <v>3</v>
      </c>
      <c r="O77" s="280" t="s">
        <v>1965</v>
      </c>
      <c r="P77" s="573">
        <v>108</v>
      </c>
      <c r="Q77" s="406">
        <v>108</v>
      </c>
      <c r="R77" s="359">
        <f t="shared" si="9"/>
        <v>0.92037037037037039</v>
      </c>
      <c r="S77" s="360">
        <v>2</v>
      </c>
      <c r="T77" s="438" t="s">
        <v>2022</v>
      </c>
      <c r="U77" s="369">
        <v>45813</v>
      </c>
      <c r="V77" s="285" t="s">
        <v>1599</v>
      </c>
      <c r="W77" s="286" t="s">
        <v>25</v>
      </c>
      <c r="X77" s="507">
        <f t="shared" si="10"/>
        <v>15407000</v>
      </c>
      <c r="Y77" s="507">
        <f t="shared" si="13"/>
        <v>77035000</v>
      </c>
      <c r="Z77" s="507">
        <f>S77*16000*30*12</f>
        <v>11520000</v>
      </c>
      <c r="AA77" s="507">
        <f>K77*7400</f>
        <v>735560</v>
      </c>
      <c r="AB77" s="507">
        <f t="shared" si="12"/>
        <v>298200</v>
      </c>
      <c r="AC77" s="507">
        <f t="shared" si="14"/>
        <v>88853200</v>
      </c>
      <c r="AD77" s="507">
        <f t="shared" si="15"/>
        <v>104995760</v>
      </c>
      <c r="AE77" s="541" t="str">
        <f>[1]!vnd(AD77)</f>
        <v>Một trăm lẻ bốn triệu, chín trăm chín mươi lăm nghìn, bảy trăm sáu mươi đồng chẵn.</v>
      </c>
    </row>
    <row r="78" spans="1:31" ht="34.5" customHeight="1" x14ac:dyDescent="0.25">
      <c r="A78" s="283">
        <v>95</v>
      </c>
      <c r="B78" s="542">
        <v>72</v>
      </c>
      <c r="C78" s="276" t="s">
        <v>1819</v>
      </c>
      <c r="D78" s="365" t="s">
        <v>1897</v>
      </c>
      <c r="E78" s="366" t="s">
        <v>1622</v>
      </c>
      <c r="F78" s="571" t="s">
        <v>1998</v>
      </c>
      <c r="G78" s="367" t="s">
        <v>1854</v>
      </c>
      <c r="H78" s="280" t="s">
        <v>425</v>
      </c>
      <c r="I78" s="280" t="s">
        <v>203</v>
      </c>
      <c r="J78" s="281">
        <v>323.8</v>
      </c>
      <c r="K78" s="368">
        <v>302.5</v>
      </c>
      <c r="L78" s="281">
        <v>21.3</v>
      </c>
      <c r="M78" s="281" t="s">
        <v>28</v>
      </c>
      <c r="N78" s="280">
        <v>3</v>
      </c>
      <c r="O78" s="280" t="s">
        <v>1966</v>
      </c>
      <c r="P78" s="573">
        <v>323.8</v>
      </c>
      <c r="Q78" s="406">
        <v>4719.5999999999995</v>
      </c>
      <c r="R78" s="359">
        <f t="shared" si="9"/>
        <v>6.4094414780913642E-2</v>
      </c>
      <c r="S78" s="360">
        <v>2</v>
      </c>
      <c r="T78" s="438" t="s">
        <v>2022</v>
      </c>
      <c r="U78" s="369">
        <v>45813</v>
      </c>
      <c r="V78" s="285" t="s">
        <v>1941</v>
      </c>
      <c r="W78" s="286" t="s">
        <v>1588</v>
      </c>
      <c r="X78" s="507">
        <f t="shared" si="10"/>
        <v>46887500</v>
      </c>
      <c r="Y78" s="507">
        <f t="shared" si="13"/>
        <v>234437500</v>
      </c>
      <c r="Z78" s="507">
        <f>S78*16000*30</f>
        <v>960000</v>
      </c>
      <c r="AA78" s="507">
        <f>116.8*7400</f>
        <v>864320</v>
      </c>
      <c r="AB78" s="507">
        <f t="shared" si="12"/>
        <v>907500</v>
      </c>
      <c r="AC78" s="507">
        <f t="shared" si="14"/>
        <v>236305000</v>
      </c>
      <c r="AD78" s="507">
        <f t="shared" si="15"/>
        <v>284056820</v>
      </c>
      <c r="AE78" s="541" t="str">
        <f>[1]!vnd(AD78)</f>
        <v>Hai trăm tám mươi bốn triệu, không trăm năm mươi sáu nghìn, tám trăm hai mươi đồng chẵn.</v>
      </c>
    </row>
    <row r="79" spans="1:31" ht="34.5" customHeight="1" x14ac:dyDescent="0.25">
      <c r="A79" s="542">
        <v>100</v>
      </c>
      <c r="B79" s="542">
        <v>73</v>
      </c>
      <c r="C79" s="276" t="s">
        <v>1824</v>
      </c>
      <c r="D79" s="365" t="s">
        <v>1897</v>
      </c>
      <c r="E79" s="366" t="s">
        <v>1622</v>
      </c>
      <c r="F79" s="571" t="s">
        <v>2030</v>
      </c>
      <c r="G79" s="367" t="s">
        <v>1858</v>
      </c>
      <c r="H79" s="280" t="s">
        <v>425</v>
      </c>
      <c r="I79" s="280" t="s">
        <v>649</v>
      </c>
      <c r="J79" s="281">
        <v>76.099999999999994</v>
      </c>
      <c r="K79" s="368">
        <v>64.7</v>
      </c>
      <c r="L79" s="281">
        <v>11.4</v>
      </c>
      <c r="M79" s="281" t="s">
        <v>28</v>
      </c>
      <c r="N79" s="280">
        <v>3</v>
      </c>
      <c r="O79" s="280" t="s">
        <v>1967</v>
      </c>
      <c r="P79" s="573">
        <v>76.099999999999994</v>
      </c>
      <c r="Q79" s="406">
        <v>76.099999999999994</v>
      </c>
      <c r="R79" s="359">
        <f t="shared" si="9"/>
        <v>0.85019710906701718</v>
      </c>
      <c r="S79" s="360">
        <v>3</v>
      </c>
      <c r="T79" s="438" t="s">
        <v>2022</v>
      </c>
      <c r="U79" s="369">
        <v>45813</v>
      </c>
      <c r="V79" s="285" t="s">
        <v>1942</v>
      </c>
      <c r="W79" s="286" t="s">
        <v>1588</v>
      </c>
      <c r="X79" s="507">
        <f t="shared" si="10"/>
        <v>10028500</v>
      </c>
      <c r="Y79" s="507">
        <f t="shared" si="13"/>
        <v>50142500</v>
      </c>
      <c r="Z79" s="507">
        <f>S79*16000*30*12</f>
        <v>17280000</v>
      </c>
      <c r="AA79" s="507">
        <v>0</v>
      </c>
      <c r="AB79" s="507">
        <f t="shared" si="12"/>
        <v>194100</v>
      </c>
      <c r="AC79" s="507">
        <f t="shared" si="14"/>
        <v>67616600</v>
      </c>
      <c r="AD79" s="507">
        <f t="shared" si="15"/>
        <v>77645100</v>
      </c>
      <c r="AE79" s="541" t="str">
        <f>[1]!vnd(AD79)</f>
        <v>Bảy mươi bảy triệu, sáu trăm bốn mươi lăm nghìn, một trăm đồng chẵn.</v>
      </c>
    </row>
    <row r="80" spans="1:31" ht="34.5" customHeight="1" x14ac:dyDescent="0.25">
      <c r="A80" s="542">
        <v>111</v>
      </c>
      <c r="B80" s="542">
        <v>74</v>
      </c>
      <c r="C80" s="372" t="s">
        <v>1828</v>
      </c>
      <c r="D80" s="381" t="s">
        <v>1910</v>
      </c>
      <c r="E80" s="374" t="s">
        <v>1909</v>
      </c>
      <c r="F80" s="571" t="s">
        <v>1997</v>
      </c>
      <c r="G80" s="375" t="s">
        <v>1861</v>
      </c>
      <c r="H80" s="376" t="s">
        <v>457</v>
      </c>
      <c r="I80" s="376" t="s">
        <v>485</v>
      </c>
      <c r="J80" s="377">
        <v>562.20000000000005</v>
      </c>
      <c r="K80" s="378">
        <v>230.5</v>
      </c>
      <c r="L80" s="377">
        <v>331.7</v>
      </c>
      <c r="M80" s="379" t="s">
        <v>28</v>
      </c>
      <c r="N80" s="577">
        <v>33</v>
      </c>
      <c r="O80" s="578">
        <v>283</v>
      </c>
      <c r="P80" s="573">
        <v>562.20000000000005</v>
      </c>
      <c r="Q80" s="406">
        <v>562.20000000000005</v>
      </c>
      <c r="R80" s="359">
        <f t="shared" si="9"/>
        <v>0.40999644254713624</v>
      </c>
      <c r="S80" s="360">
        <v>3</v>
      </c>
      <c r="T80" s="438" t="s">
        <v>2023</v>
      </c>
      <c r="U80" s="380" t="s">
        <v>1949</v>
      </c>
      <c r="V80" s="285" t="s">
        <v>1947</v>
      </c>
      <c r="W80" s="414" t="s">
        <v>2009</v>
      </c>
      <c r="X80" s="507">
        <f t="shared" si="10"/>
        <v>35727500</v>
      </c>
      <c r="Y80" s="507">
        <f t="shared" si="13"/>
        <v>178637500</v>
      </c>
      <c r="Z80" s="507">
        <f>S80*16000*30*6</f>
        <v>8640000</v>
      </c>
      <c r="AA80" s="507">
        <f>K80*7400</f>
        <v>1705700</v>
      </c>
      <c r="AB80" s="507">
        <f t="shared" si="12"/>
        <v>691500</v>
      </c>
      <c r="AC80" s="507">
        <f t="shared" si="14"/>
        <v>187969000</v>
      </c>
      <c r="AD80" s="507">
        <f t="shared" si="15"/>
        <v>225402200</v>
      </c>
      <c r="AE80" s="541" t="str">
        <f>[1]!vnd(AD80)</f>
        <v>Hai trăm hai mươi lăm triệu, bốn trăm lẻ hai nghìn, hai trăm đồng chẵn.</v>
      </c>
    </row>
    <row r="81" spans="1:31" s="388" customFormat="1" ht="34.5" customHeight="1" x14ac:dyDescent="0.55000000000000004">
      <c r="A81" s="382"/>
      <c r="B81" s="712" t="s">
        <v>1896</v>
      </c>
      <c r="C81" s="712"/>
      <c r="D81" s="712"/>
      <c r="E81" s="712"/>
      <c r="F81" s="712"/>
      <c r="G81" s="712"/>
      <c r="H81" s="712"/>
      <c r="I81" s="712"/>
      <c r="J81" s="383">
        <f>SUM(J4:J80)</f>
        <v>13943.899999999998</v>
      </c>
      <c r="K81" s="383">
        <f>SUM(K4:K80)</f>
        <v>4406.1000000000013</v>
      </c>
      <c r="L81" s="383">
        <f>SUM(L4:L80)</f>
        <v>9537.7999999999975</v>
      </c>
      <c r="M81" s="383"/>
      <c r="N81" s="384">
        <f>SUM(N4:N80)</f>
        <v>159</v>
      </c>
      <c r="O81" s="415"/>
      <c r="P81" s="415">
        <f>SUM(P4:P80)</f>
        <v>13943.899999999998</v>
      </c>
      <c r="Q81" s="403"/>
      <c r="R81" s="385"/>
      <c r="S81" s="553">
        <f>SUM(S4:S80)</f>
        <v>293</v>
      </c>
      <c r="T81" s="386"/>
      <c r="U81" s="386"/>
      <c r="V81" s="440"/>
      <c r="W81" s="387"/>
      <c r="X81" s="517">
        <f t="shared" ref="X81:AD81" si="16">SUM(X4:X80)</f>
        <v>682945500</v>
      </c>
      <c r="Y81" s="517">
        <f t="shared" si="16"/>
        <v>3414727500</v>
      </c>
      <c r="Z81" s="517">
        <f t="shared" si="16"/>
        <v>183360000</v>
      </c>
      <c r="AA81" s="517">
        <f t="shared" si="16"/>
        <v>7318600</v>
      </c>
      <c r="AB81" s="517">
        <f t="shared" si="16"/>
        <v>12921600</v>
      </c>
      <c r="AC81" s="518">
        <f t="shared" si="16"/>
        <v>3611009100</v>
      </c>
      <c r="AD81" s="518">
        <f t="shared" si="16"/>
        <v>4301273200</v>
      </c>
      <c r="AE81" s="382"/>
    </row>
    <row r="82" spans="1:31" ht="43.5" customHeight="1" x14ac:dyDescent="0.25">
      <c r="AA82" s="352"/>
      <c r="AB82" s="352"/>
      <c r="AC82" s="352"/>
      <c r="AD82" s="352"/>
    </row>
    <row r="83" spans="1:31" ht="43.5" customHeight="1" x14ac:dyDescent="0.3">
      <c r="C83" s="389"/>
      <c r="F83" s="710"/>
      <c r="G83" s="710"/>
      <c r="H83" s="710"/>
      <c r="I83" s="710"/>
      <c r="J83" s="402"/>
      <c r="T83" s="710"/>
      <c r="U83" s="711"/>
      <c r="V83" s="711"/>
      <c r="AA83" s="352"/>
      <c r="AB83" s="352"/>
      <c r="AC83" s="352"/>
      <c r="AD83" s="352"/>
    </row>
  </sheetData>
  <mergeCells count="90">
    <mergeCell ref="AE59:AE60"/>
    <mergeCell ref="B81:I81"/>
    <mergeCell ref="F83:I83"/>
    <mergeCell ref="T83:V83"/>
    <mergeCell ref="Y59:Y60"/>
    <mergeCell ref="Z59:Z60"/>
    <mergeCell ref="AA59:AA60"/>
    <mergeCell ref="AB59:AB60"/>
    <mergeCell ref="AC59:AC60"/>
    <mergeCell ref="AD59:AD60"/>
    <mergeCell ref="AD55:AD56"/>
    <mergeCell ref="AE55:AE56"/>
    <mergeCell ref="B59:B60"/>
    <mergeCell ref="C59:C60"/>
    <mergeCell ref="D59:D60"/>
    <mergeCell ref="G59:G60"/>
    <mergeCell ref="Q59:Q60"/>
    <mergeCell ref="R59:R60"/>
    <mergeCell ref="S59:S60"/>
    <mergeCell ref="X59:X60"/>
    <mergeCell ref="X55:X56"/>
    <mergeCell ref="Y55:Y56"/>
    <mergeCell ref="Z55:Z56"/>
    <mergeCell ref="AA55:AA56"/>
    <mergeCell ref="AB55:AB56"/>
    <mergeCell ref="AC55:AC56"/>
    <mergeCell ref="V37:W37"/>
    <mergeCell ref="B55:B56"/>
    <mergeCell ref="C55:C56"/>
    <mergeCell ref="D55:D56"/>
    <mergeCell ref="G55:G56"/>
    <mergeCell ref="Q55:Q56"/>
    <mergeCell ref="R55:R56"/>
    <mergeCell ref="S55:S56"/>
    <mergeCell ref="AA10:AA11"/>
    <mergeCell ref="AB10:AB11"/>
    <mergeCell ref="AC10:AC11"/>
    <mergeCell ref="AD10:AD11"/>
    <mergeCell ref="AE10:AE11"/>
    <mergeCell ref="V24:W24"/>
    <mergeCell ref="U10:U11"/>
    <mergeCell ref="V10:V11"/>
    <mergeCell ref="W10:W11"/>
    <mergeCell ref="X10:X11"/>
    <mergeCell ref="M10:M11"/>
    <mergeCell ref="Y10:Y11"/>
    <mergeCell ref="Z10:Z11"/>
    <mergeCell ref="O10:O11"/>
    <mergeCell ref="P10:P11"/>
    <mergeCell ref="Q10:Q11"/>
    <mergeCell ref="R10:R11"/>
    <mergeCell ref="S10:S11"/>
    <mergeCell ref="T10:T11"/>
    <mergeCell ref="AC2:AC3"/>
    <mergeCell ref="AD2:AD3"/>
    <mergeCell ref="AE2:AE3"/>
    <mergeCell ref="V4:W4"/>
    <mergeCell ref="AA2:AA3"/>
    <mergeCell ref="AB2:AB3"/>
    <mergeCell ref="B10:B11"/>
    <mergeCell ref="D10:D11"/>
    <mergeCell ref="E10:E11"/>
    <mergeCell ref="F10:F11"/>
    <mergeCell ref="G10:G11"/>
    <mergeCell ref="H10:H11"/>
    <mergeCell ref="W2:W3"/>
    <mergeCell ref="X2:X3"/>
    <mergeCell ref="Y2:Y3"/>
    <mergeCell ref="Z2:Z3"/>
    <mergeCell ref="Q2:Q3"/>
    <mergeCell ref="R2:R3"/>
    <mergeCell ref="S2:S3"/>
    <mergeCell ref="T2:T3"/>
    <mergeCell ref="U2:U3"/>
    <mergeCell ref="V2:V3"/>
    <mergeCell ref="N10:N11"/>
    <mergeCell ref="I10:I11"/>
    <mergeCell ref="J10:J11"/>
    <mergeCell ref="K10:K11"/>
    <mergeCell ref="L10:L11"/>
    <mergeCell ref="A1:Y1"/>
    <mergeCell ref="A2:A3"/>
    <mergeCell ref="B2:B3"/>
    <mergeCell ref="C2:C3"/>
    <mergeCell ref="D2:D3"/>
    <mergeCell ref="E2:E3"/>
    <mergeCell ref="F2:F3"/>
    <mergeCell ref="G2:G3"/>
    <mergeCell ref="H2:M2"/>
    <mergeCell ref="N2:P2"/>
  </mergeCells>
  <printOptions horizontalCentered="1"/>
  <pageMargins left="0.51180993000874897" right="0.26" top="0.39" bottom="0" header="1.05" footer="0.31496062992126"/>
  <pageSetup paperSize="8" scale="3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dự kiến TB đợt 4 (2)</vt:lpstr>
      <vt:lpstr>Đã sửa chuẩn đợt 4</vt:lpstr>
      <vt:lpstr>dự kiến TB đợt 4 Ủy Ban</vt:lpstr>
      <vt:lpstr>Trộn</vt:lpstr>
      <vt:lpstr>Lưu</vt:lpstr>
      <vt:lpstr>Nguồn trộn  (2)</vt:lpstr>
      <vt:lpstr>07 HỘ ĐỂ LẠI</vt:lpstr>
      <vt:lpstr>PHƯƠNG ÁN2 (2)</vt:lpstr>
      <vt:lpstr>Bảng TH (2)</vt:lpstr>
      <vt:lpstr>Bảng TH (3)</vt:lpstr>
      <vt:lpstr>Bảng TH</vt:lpstr>
      <vt:lpstr>PHƯƠNG ÁN2</vt:lpstr>
      <vt:lpstr>Nguồn trộn xác nhận 02 (2)</vt:lpstr>
      <vt:lpstr>Sheet2</vt:lpstr>
      <vt:lpstr>dự kiến TB đợt 4 (3)</vt:lpstr>
      <vt:lpstr>dự kiến TB đợt 4</vt:lpstr>
      <vt:lpstr>dự kiến TB đợt3</vt:lpstr>
      <vt:lpstr>'07 HỘ ĐỂ LẠI'!Print_Area</vt:lpstr>
      <vt:lpstr>'07 HỘ ĐỂ LẠI'!Print_Titles</vt:lpstr>
      <vt:lpstr>'Bảng TH'!Print_Titles</vt:lpstr>
      <vt:lpstr>'Bảng TH (2)'!Print_Titles</vt:lpstr>
      <vt:lpstr>'Bảng TH (3)'!Print_Titles</vt:lpstr>
      <vt:lpstr>'Đã sửa chuẩn đợt 4'!Print_Titles</vt:lpstr>
      <vt:lpstr>'dự kiến TB đợt 4'!Print_Titles</vt:lpstr>
      <vt:lpstr>'dự kiến TB đợt 4 (2)'!Print_Titles</vt:lpstr>
      <vt:lpstr>'dự kiến TB đợt 4 (3)'!Print_Titles</vt:lpstr>
      <vt:lpstr>'dự kiến TB đợt 4 Ủy Ban'!Print_Titles</vt:lpstr>
      <vt:lpstr>'dự kiến TB đợt3'!Print_Titles</vt:lpstr>
      <vt:lpstr>Lưu!Print_Titles</vt:lpstr>
      <vt:lpstr>'Nguồn trộn  (2)'!Print_Titles</vt:lpstr>
      <vt:lpstr>'Nguồn trộn xác nhận 02 (2)'!Print_Titles</vt:lpstr>
      <vt:lpstr>'PHƯƠNG ÁN2'!Print_Titles</vt:lpstr>
      <vt:lpstr>'PHƯƠNG ÁN2 (2)'!Print_Titles</vt:lpstr>
      <vt:lpstr>Trộn!Print_Titles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2025-10-16T04:01:10Z</cp:lastPrinted>
  <dcterms:created xsi:type="dcterms:W3CDTF">2025-08-06T03:11:07Z</dcterms:created>
  <dcterms:modified xsi:type="dcterms:W3CDTF">2025-10-17T03:27:56Z</dcterms:modified>
</cp:coreProperties>
</file>